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0.0.247\sri\INVESTICE\Komenského 3. ZŠ\VZ\stavba\01_zadavací podmínky\Priloha1_PD+VV\VYKAZ VYMER\"/>
    </mc:Choice>
  </mc:AlternateContent>
  <xr:revisionPtr revIDLastSave="0" documentId="13_ncr:1_{8CC1B1ED-6F09-4F24-B9B5-132C55F72FA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kapitulace stavby" sheetId="1" r:id="rId1"/>
    <sheet name="01 - zdravotně technické ..." sheetId="2" r:id="rId2"/>
    <sheet name="Seznam figur" sheetId="3" r:id="rId3"/>
  </sheets>
  <definedNames>
    <definedName name="_xlnm._FilterDatabase" localSheetId="1" hidden="1">'01 - zdravotně technické ...'!$C$136:$K$286</definedName>
    <definedName name="_xlnm.Print_Titles" localSheetId="1">'01 - zdravotně technické ...'!$136:$136</definedName>
    <definedName name="_xlnm.Print_Titles" localSheetId="0">'Rekapitulace stavby'!$92:$92</definedName>
    <definedName name="_xlnm.Print_Titles" localSheetId="2">'Seznam figur'!$9:$9</definedName>
    <definedName name="_xlnm.Print_Area" localSheetId="1">'01 - zdravotně technické ...'!$C$4:$J$76,'01 - zdravotně technické ...'!$C$82:$J$118,'01 - zdravotně technické ...'!$C$124:$K$286</definedName>
    <definedName name="_xlnm.Print_Area" localSheetId="0">'Rekapitulace stavby'!$D$4:$AO$76,'Rekapitulace stavby'!$C$82:$AQ$96</definedName>
    <definedName name="_xlnm.Print_Area" localSheetId="2">'Seznam figur'!$C$4:$G$55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F92" i="2" s="1"/>
  <c r="D7" i="3"/>
  <c r="J37" i="2"/>
  <c r="J36" i="2"/>
  <c r="AY95" i="1" s="1"/>
  <c r="J35" i="2"/>
  <c r="AX95" i="1"/>
  <c r="BI286" i="2"/>
  <c r="BH286" i="2"/>
  <c r="BG286" i="2"/>
  <c r="BF286" i="2"/>
  <c r="T286" i="2"/>
  <c r="T285" i="2" s="1"/>
  <c r="T284" i="2" s="1"/>
  <c r="R286" i="2"/>
  <c r="R285" i="2" s="1"/>
  <c r="R284" i="2" s="1"/>
  <c r="P286" i="2"/>
  <c r="P285" i="2" s="1"/>
  <c r="P284" i="2" s="1"/>
  <c r="BI283" i="2"/>
  <c r="BH283" i="2"/>
  <c r="BG283" i="2"/>
  <c r="BF283" i="2"/>
  <c r="T283" i="2"/>
  <c r="T282" i="2" s="1"/>
  <c r="R283" i="2"/>
  <c r="R282" i="2"/>
  <c r="P283" i="2"/>
  <c r="P282" i="2"/>
  <c r="BI281" i="2"/>
  <c r="BH281" i="2"/>
  <c r="BG281" i="2"/>
  <c r="BF281" i="2"/>
  <c r="T281" i="2"/>
  <c r="T280" i="2"/>
  <c r="R281" i="2"/>
  <c r="R280" i="2"/>
  <c r="P281" i="2"/>
  <c r="P280" i="2" s="1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R269" i="2" s="1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T207" i="2" s="1"/>
  <c r="R208" i="2"/>
  <c r="R207" i="2" s="1"/>
  <c r="P208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T179" i="2"/>
  <c r="R180" i="2"/>
  <c r="R179" i="2" s="1"/>
  <c r="P180" i="2"/>
  <c r="P179" i="2"/>
  <c r="BI178" i="2"/>
  <c r="BH178" i="2"/>
  <c r="BG178" i="2"/>
  <c r="BF178" i="2"/>
  <c r="T178" i="2"/>
  <c r="T177" i="2"/>
  <c r="R178" i="2"/>
  <c r="R177" i="2"/>
  <c r="P178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F131" i="2"/>
  <c r="E129" i="2"/>
  <c r="F89" i="2"/>
  <c r="E87" i="2"/>
  <c r="J24" i="2"/>
  <c r="E24" i="2"/>
  <c r="J134" i="2" s="1"/>
  <c r="J23" i="2"/>
  <c r="J21" i="2"/>
  <c r="E21" i="2"/>
  <c r="J133" i="2"/>
  <c r="J20" i="2"/>
  <c r="J18" i="2"/>
  <c r="J17" i="2"/>
  <c r="J15" i="2"/>
  <c r="E15" i="2"/>
  <c r="F91" i="2"/>
  <c r="J14" i="2"/>
  <c r="J12" i="2"/>
  <c r="J131" i="2" s="1"/>
  <c r="E7" i="2"/>
  <c r="E85" i="2"/>
  <c r="L90" i="1"/>
  <c r="AM90" i="1"/>
  <c r="AM89" i="1"/>
  <c r="L89" i="1"/>
  <c r="AM87" i="1"/>
  <c r="L87" i="1"/>
  <c r="L85" i="1"/>
  <c r="L84" i="1"/>
  <c r="BK268" i="2"/>
  <c r="BK257" i="2"/>
  <c r="BK159" i="2"/>
  <c r="J268" i="2"/>
  <c r="BK249" i="2"/>
  <c r="J232" i="2"/>
  <c r="J208" i="2"/>
  <c r="BK189" i="2"/>
  <c r="BK165" i="2"/>
  <c r="BK258" i="2"/>
  <c r="BK248" i="2"/>
  <c r="BK233" i="2"/>
  <c r="J227" i="2"/>
  <c r="BK214" i="2"/>
  <c r="J198" i="2"/>
  <c r="BK178" i="2"/>
  <c r="J142" i="2"/>
  <c r="BK184" i="2"/>
  <c r="J276" i="2"/>
  <c r="BK264" i="2"/>
  <c r="BK250" i="2"/>
  <c r="J233" i="2"/>
  <c r="J222" i="2"/>
  <c r="BK202" i="2"/>
  <c r="J184" i="2"/>
  <c r="J159" i="2"/>
  <c r="J255" i="2"/>
  <c r="J245" i="2"/>
  <c r="J231" i="2"/>
  <c r="BK219" i="2"/>
  <c r="BK211" i="2"/>
  <c r="BK193" i="2"/>
  <c r="J172" i="2"/>
  <c r="BK150" i="2"/>
  <c r="BK283" i="2"/>
  <c r="BK278" i="2"/>
  <c r="BK274" i="2"/>
  <c r="BK272" i="2"/>
  <c r="J270" i="2"/>
  <c r="J267" i="2"/>
  <c r="J264" i="2"/>
  <c r="J261" i="2"/>
  <c r="BK254" i="2"/>
  <c r="J251" i="2"/>
  <c r="BK246" i="2"/>
  <c r="BK243" i="2"/>
  <c r="J238" i="2"/>
  <c r="BK231" i="2"/>
  <c r="BK223" i="2"/>
  <c r="J218" i="2"/>
  <c r="BK208" i="2"/>
  <c r="J203" i="2"/>
  <c r="BK196" i="2"/>
  <c r="J190" i="2"/>
  <c r="BK168" i="2"/>
  <c r="J272" i="2"/>
  <c r="J253" i="2"/>
  <c r="BK235" i="2"/>
  <c r="BK225" i="2"/>
  <c r="BK212" i="2"/>
  <c r="J185" i="2"/>
  <c r="J178" i="2"/>
  <c r="J286" i="2"/>
  <c r="BK252" i="2"/>
  <c r="J240" i="2"/>
  <c r="J221" i="2"/>
  <c r="BK199" i="2"/>
  <c r="J186" i="2"/>
  <c r="J283" i="2"/>
  <c r="J281" i="2"/>
  <c r="BK279" i="2"/>
  <c r="BK276" i="2"/>
  <c r="J273" i="2"/>
  <c r="BK271" i="2"/>
  <c r="BK267" i="2"/>
  <c r="J265" i="2"/>
  <c r="J259" i="2"/>
  <c r="BK255" i="2"/>
  <c r="J249" i="2"/>
  <c r="J244" i="2"/>
  <c r="BK241" i="2"/>
  <c r="J235" i="2"/>
  <c r="J225" i="2"/>
  <c r="J219" i="2"/>
  <c r="J214" i="2"/>
  <c r="BK203" i="2"/>
  <c r="BK198" i="2"/>
  <c r="J189" i="2"/>
  <c r="BK180" i="2"/>
  <c r="BK270" i="2"/>
  <c r="J258" i="2"/>
  <c r="J243" i="2"/>
  <c r="BK230" i="2"/>
  <c r="J224" i="2"/>
  <c r="BK216" i="2"/>
  <c r="BK204" i="2"/>
  <c r="J188" i="2"/>
  <c r="J183" i="2"/>
  <c r="BK262" i="2"/>
  <c r="J246" i="2"/>
  <c r="BK238" i="2"/>
  <c r="J228" i="2"/>
  <c r="J213" i="2"/>
  <c r="J191" i="2"/>
  <c r="J165" i="2"/>
  <c r="BK286" i="2"/>
  <c r="J153" i="2"/>
  <c r="J197" i="2"/>
  <c r="J144" i="2"/>
  <c r="BK265" i="2"/>
  <c r="BK251" i="2"/>
  <c r="BK234" i="2"/>
  <c r="BK226" i="2"/>
  <c r="BK218" i="2"/>
  <c r="J200" i="2"/>
  <c r="J180" i="2"/>
  <c r="BK140" i="2"/>
  <c r="BK253" i="2"/>
  <c r="BK242" i="2"/>
  <c r="BK229" i="2"/>
  <c r="J216" i="2"/>
  <c r="BK200" i="2"/>
  <c r="BK185" i="2"/>
  <c r="J150" i="2"/>
  <c r="J279" i="2"/>
  <c r="BK142" i="2"/>
  <c r="BK183" i="2"/>
  <c r="J274" i="2"/>
  <c r="J266" i="2"/>
  <c r="BK244" i="2"/>
  <c r="J229" i="2"/>
  <c r="J223" i="2"/>
  <c r="J211" i="2"/>
  <c r="J199" i="2"/>
  <c r="J174" i="2"/>
  <c r="BK256" i="2"/>
  <c r="BK153" i="2"/>
  <c r="J250" i="2"/>
  <c r="BK240" i="2"/>
  <c r="J234" i="2"/>
  <c r="BK224" i="2"/>
  <c r="BK215" i="2"/>
  <c r="J206" i="2"/>
  <c r="J202" i="2"/>
  <c r="J193" i="2"/>
  <c r="BK188" i="2"/>
  <c r="BK172" i="2"/>
  <c r="J271" i="2"/>
  <c r="J262" i="2"/>
  <c r="J256" i="2"/>
  <c r="BK236" i="2"/>
  <c r="BK228" i="2"/>
  <c r="BK221" i="2"/>
  <c r="BK206" i="2"/>
  <c r="J195" i="2"/>
  <c r="BK170" i="2"/>
  <c r="BK259" i="2"/>
  <c r="J254" i="2"/>
  <c r="J241" i="2"/>
  <c r="BK232" i="2"/>
  <c r="J215" i="2"/>
  <c r="J212" i="2"/>
  <c r="J196" i="2"/>
  <c r="BK190" i="2"/>
  <c r="J168" i="2"/>
  <c r="AS94" i="1"/>
  <c r="J278" i="2"/>
  <c r="J277" i="2"/>
  <c r="BK191" i="2"/>
  <c r="BK174" i="2"/>
  <c r="BK277" i="2"/>
  <c r="BK266" i="2"/>
  <c r="J257" i="2"/>
  <c r="J252" i="2"/>
  <c r="J248" i="2"/>
  <c r="J242" i="2"/>
  <c r="J236" i="2"/>
  <c r="J230" i="2"/>
  <c r="BK222" i="2"/>
  <c r="BK213" i="2"/>
  <c r="J204" i="2"/>
  <c r="BK195" i="2"/>
  <c r="BK186" i="2"/>
  <c r="J170" i="2"/>
  <c r="BK273" i="2"/>
  <c r="BK261" i="2"/>
  <c r="BK245" i="2"/>
  <c r="BK227" i="2"/>
  <c r="J226" i="2"/>
  <c r="BK197" i="2"/>
  <c r="BK144" i="2"/>
  <c r="BK281" i="2"/>
  <c r="J140" i="2"/>
  <c r="F34" i="2" l="1"/>
  <c r="BA95" i="1" s="1"/>
  <c r="BA94" i="1" s="1"/>
  <c r="AW94" i="1" s="1"/>
  <c r="AK30" i="1" s="1"/>
  <c r="F36" i="2"/>
  <c r="BC95" i="1" s="1"/>
  <c r="BC94" i="1" s="1"/>
  <c r="W32" i="1" s="1"/>
  <c r="F37" i="2"/>
  <c r="BD95" i="1" s="1"/>
  <c r="BD94" i="1" s="1"/>
  <c r="W33" i="1" s="1"/>
  <c r="F35" i="2"/>
  <c r="BB95" i="1" s="1"/>
  <c r="BB94" i="1" s="1"/>
  <c r="W31" i="1" s="1"/>
  <c r="J34" i="2"/>
  <c r="AW95" i="1" s="1"/>
  <c r="R201" i="2"/>
  <c r="R182" i="2"/>
  <c r="P217" i="2"/>
  <c r="R139" i="2"/>
  <c r="R138" i="2"/>
  <c r="BK192" i="2"/>
  <c r="J192" i="2" s="1"/>
  <c r="J102" i="2" s="1"/>
  <c r="BK210" i="2"/>
  <c r="T247" i="2"/>
  <c r="R192" i="2"/>
  <c r="R217" i="2"/>
  <c r="R209" i="2" s="1"/>
  <c r="P237" i="2"/>
  <c r="T263" i="2"/>
  <c r="BK182" i="2"/>
  <c r="J182" i="2" s="1"/>
  <c r="J101" i="2" s="1"/>
  <c r="P201" i="2"/>
  <c r="R247" i="2"/>
  <c r="P263" i="2"/>
  <c r="BK269" i="2"/>
  <c r="J269" i="2" s="1"/>
  <c r="J112" i="2" s="1"/>
  <c r="T201" i="2"/>
  <c r="BK247" i="2"/>
  <c r="J247" i="2" s="1"/>
  <c r="J109" i="2" s="1"/>
  <c r="P260" i="2"/>
  <c r="P269" i="2"/>
  <c r="T139" i="2"/>
  <c r="T138" i="2" s="1"/>
  <c r="BK201" i="2"/>
  <c r="J201" i="2" s="1"/>
  <c r="J103" i="2" s="1"/>
  <c r="T217" i="2"/>
  <c r="BK260" i="2"/>
  <c r="J260" i="2" s="1"/>
  <c r="J110" i="2" s="1"/>
  <c r="BK275" i="2"/>
  <c r="J275" i="2" s="1"/>
  <c r="J113" i="2" s="1"/>
  <c r="P182" i="2"/>
  <c r="BK217" i="2"/>
  <c r="J217" i="2" s="1"/>
  <c r="J107" i="2" s="1"/>
  <c r="T237" i="2"/>
  <c r="BK263" i="2"/>
  <c r="J263" i="2" s="1"/>
  <c r="J111" i="2" s="1"/>
  <c r="T269" i="2"/>
  <c r="BK139" i="2"/>
  <c r="J139" i="2" s="1"/>
  <c r="J98" i="2" s="1"/>
  <c r="T192" i="2"/>
  <c r="T210" i="2"/>
  <c r="T209" i="2"/>
  <c r="BK237" i="2"/>
  <c r="J237" i="2" s="1"/>
  <c r="J108" i="2" s="1"/>
  <c r="T260" i="2"/>
  <c r="P275" i="2"/>
  <c r="P192" i="2"/>
  <c r="P138" i="2" s="1"/>
  <c r="P137" i="2" s="1"/>
  <c r="AU95" i="1" s="1"/>
  <c r="AU94" i="1" s="1"/>
  <c r="P210" i="2"/>
  <c r="P209" i="2"/>
  <c r="P247" i="2"/>
  <c r="R263" i="2"/>
  <c r="T275" i="2"/>
  <c r="P139" i="2"/>
  <c r="T182" i="2"/>
  <c r="R210" i="2"/>
  <c r="R237" i="2"/>
  <c r="R260" i="2"/>
  <c r="R275" i="2"/>
  <c r="BK179" i="2"/>
  <c r="J179" i="2" s="1"/>
  <c r="J100" i="2" s="1"/>
  <c r="BK207" i="2"/>
  <c r="J207" i="2" s="1"/>
  <c r="J104" i="2" s="1"/>
  <c r="BK177" i="2"/>
  <c r="J177" i="2" s="1"/>
  <c r="J99" i="2" s="1"/>
  <c r="BK282" i="2"/>
  <c r="J282" i="2" s="1"/>
  <c r="J115" i="2" s="1"/>
  <c r="BK285" i="2"/>
  <c r="J285" i="2" s="1"/>
  <c r="J117" i="2" s="1"/>
  <c r="BK280" i="2"/>
  <c r="J280" i="2" s="1"/>
  <c r="J114" i="2" s="1"/>
  <c r="F133" i="2"/>
  <c r="J89" i="2"/>
  <c r="J92" i="2"/>
  <c r="F134" i="2"/>
  <c r="BE277" i="2"/>
  <c r="BE279" i="2"/>
  <c r="BE281" i="2"/>
  <c r="E127" i="2"/>
  <c r="BE140" i="2"/>
  <c r="BE184" i="2"/>
  <c r="BE185" i="2"/>
  <c r="BE191" i="2"/>
  <c r="BE196" i="2"/>
  <c r="BE198" i="2"/>
  <c r="BE202" i="2"/>
  <c r="BE212" i="2"/>
  <c r="BE213" i="2"/>
  <c r="BE214" i="2"/>
  <c r="BE216" i="2"/>
  <c r="BE218" i="2"/>
  <c r="BE226" i="2"/>
  <c r="BE228" i="2"/>
  <c r="BE232" i="2"/>
  <c r="BE241" i="2"/>
  <c r="BE251" i="2"/>
  <c r="BE252" i="2"/>
  <c r="BE257" i="2"/>
  <c r="BE259" i="2"/>
  <c r="BE264" i="2"/>
  <c r="BE276" i="2"/>
  <c r="J91" i="2"/>
  <c r="BE150" i="2"/>
  <c r="BE153" i="2"/>
  <c r="BE159" i="2"/>
  <c r="BE165" i="2"/>
  <c r="BE168" i="2"/>
  <c r="BE174" i="2"/>
  <c r="BE183" i="2"/>
  <c r="BE188" i="2"/>
  <c r="BE195" i="2"/>
  <c r="BE199" i="2"/>
  <c r="BE204" i="2"/>
  <c r="BE206" i="2"/>
  <c r="BE208" i="2"/>
  <c r="BE211" i="2"/>
  <c r="BE215" i="2"/>
  <c r="BE219" i="2"/>
  <c r="BE221" i="2"/>
  <c r="BE224" i="2"/>
  <c r="BE225" i="2"/>
  <c r="BE229" i="2"/>
  <c r="BE231" i="2"/>
  <c r="BE233" i="2"/>
  <c r="BE235" i="2"/>
  <c r="BE243" i="2"/>
  <c r="BE244" i="2"/>
  <c r="BE249" i="2"/>
  <c r="BE250" i="2"/>
  <c r="BE253" i="2"/>
  <c r="BE255" i="2"/>
  <c r="BE256" i="2"/>
  <c r="BE261" i="2"/>
  <c r="BE265" i="2"/>
  <c r="BE266" i="2"/>
  <c r="BE267" i="2"/>
  <c r="BE270" i="2"/>
  <c r="BE271" i="2"/>
  <c r="BE272" i="2"/>
  <c r="BE286" i="2"/>
  <c r="BE142" i="2"/>
  <c r="BE144" i="2"/>
  <c r="BE170" i="2"/>
  <c r="BE172" i="2"/>
  <c r="BE178" i="2"/>
  <c r="BE180" i="2"/>
  <c r="BE186" i="2"/>
  <c r="BE189" i="2"/>
  <c r="BE190" i="2"/>
  <c r="BE193" i="2"/>
  <c r="BE197" i="2"/>
  <c r="BE200" i="2"/>
  <c r="BE203" i="2"/>
  <c r="BE222" i="2"/>
  <c r="BE223" i="2"/>
  <c r="BE227" i="2"/>
  <c r="BE230" i="2"/>
  <c r="BE234" i="2"/>
  <c r="BE236" i="2"/>
  <c r="BE238" i="2"/>
  <c r="BE240" i="2"/>
  <c r="BE242" i="2"/>
  <c r="BE245" i="2"/>
  <c r="BE246" i="2"/>
  <c r="BE248" i="2"/>
  <c r="BE254" i="2"/>
  <c r="BE258" i="2"/>
  <c r="BE262" i="2"/>
  <c r="BE268" i="2"/>
  <c r="BE273" i="2"/>
  <c r="BE274" i="2"/>
  <c r="BE278" i="2"/>
  <c r="BE283" i="2"/>
  <c r="T137" i="2" l="1"/>
  <c r="BK209" i="2"/>
  <c r="J209" i="2" s="1"/>
  <c r="J105" i="2" s="1"/>
  <c r="R137" i="2"/>
  <c r="BK138" i="2"/>
  <c r="J210" i="2"/>
  <c r="J106" i="2" s="1"/>
  <c r="BK284" i="2"/>
  <c r="J284" i="2" s="1"/>
  <c r="J116" i="2" s="1"/>
  <c r="W30" i="1"/>
  <c r="AX94" i="1"/>
  <c r="AY94" i="1"/>
  <c r="J33" i="2"/>
  <c r="AV95" i="1" s="1"/>
  <c r="AT95" i="1" s="1"/>
  <c r="F33" i="2"/>
  <c r="AZ95" i="1" s="1"/>
  <c r="AZ94" i="1" s="1"/>
  <c r="W29" i="1" l="1"/>
  <c r="AV94" i="1"/>
  <c r="AK29" i="1" s="1"/>
  <c r="BK137" i="2"/>
  <c r="J137" i="2" s="1"/>
  <c r="J30" i="2" s="1"/>
  <c r="AG95" i="1" s="1"/>
  <c r="AG94" i="1" s="1"/>
  <c r="AK26" i="1" s="1"/>
  <c r="J138" i="2"/>
  <c r="J97" i="2" s="1"/>
  <c r="AK35" i="1" l="1"/>
  <c r="J39" i="2"/>
  <c r="J96" i="2"/>
  <c r="AN95" i="1"/>
  <c r="AT94" i="1"/>
  <c r="AN94" i="1" l="1"/>
</calcChain>
</file>

<file path=xl/sharedStrings.xml><?xml version="1.0" encoding="utf-8"?>
<sst xmlns="http://schemas.openxmlformats.org/spreadsheetml/2006/main" count="2297" uniqueCount="604">
  <si>
    <t>Export Komplet</t>
  </si>
  <si>
    <t/>
  </si>
  <si>
    <t>2.0</t>
  </si>
  <si>
    <t>False</t>
  </si>
  <si>
    <t>{f71cd5f2-048a-4963-bb02-d2dcf3aa9b26}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</si>
  <si>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</si>
  <si>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</si>
  <si>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</si>
  <si>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</si>
  <si>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</si>
  <si>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</si>
  <si>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</si>
  <si>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</si>
  <si>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</si>
  <si>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NEK_004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</si>
  <si>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</si>
  <si>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</si>
  <si>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kanalizace 3.ZŠ - IV.etapa</t>
  </si>
  <si>
    <t>KSO:</t>
  </si>
  <si>
    <t>CC-CZ:</t>
  </si>
  <si>
    <t>Místo:</t>
  </si>
  <si>
    <t>Komenského 825/6, Žďár nad Sázavou</t>
  </si>
  <si>
    <t>Datum:</t>
  </si>
  <si>
    <t>29. 4. 2024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</si>
  <si>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</si>
  <si>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</si>
  <si>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</si>
  <si>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</si>
  <si>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</si>
  <si>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</si>
  <si>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</si>
  <si>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</si>
  <si>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</si>
  <si>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</si>
  <si>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</si>
  <si>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</si>
  <si>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</si>
  <si>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</si>
  <si>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</si>
  <si>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</si>
  <si>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</si>
  <si>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</si>
  <si>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</si>
  <si>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</si>
  <si>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</si>
  <si>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</si>
  <si>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</si>
  <si>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</si>
  <si>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</si>
  <si>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</si>
  <si>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</si>
  <si>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</si>
  <si>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</si>
  <si>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</si>
  <si>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</si>
  <si>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</si>
  <si>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</si>
  <si>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</si>
  <si>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</si>
  <si>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</si>
  <si>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</si>
  <si>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</si>
  <si>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</si>
  <si>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</si>
  <si>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</si>
  <si>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</si>
  <si>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</si>
  <si>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</si>
  <si>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</si>
  <si>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</si>
  <si>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</si>
  <si>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</si>
  <si>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</si>
  <si>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</si>
  <si>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</si>
  <si>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</si>
  <si>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</si>
  <si>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</si>
  <si>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</si>
  <si>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</si>
  <si>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zdravotně technické instalace</t>
  </si>
  <si>
    <t>STA</t>
  </si>
  <si>
    <t>1</t>
  </si>
  <si>
    <t>{9bdf9194-dbbd-4c17-8e32-410d67781dda}</t>
  </si>
  <si>
    <t>2</t>
  </si>
  <si>
    <t>f8</t>
  </si>
  <si>
    <t>32,9</t>
  </si>
  <si>
    <t>f9</t>
  </si>
  <si>
    <t>17,7</t>
  </si>
  <si>
    <t>KRYCÍ LIST SOUPISU PRACÍ</t>
  </si>
  <si>
    <t>f1</t>
  </si>
  <si>
    <t>4,4</t>
  </si>
  <si>
    <t>f2</t>
  </si>
  <si>
    <t>13,3</t>
  </si>
  <si>
    <t>f10</t>
  </si>
  <si>
    <t>10,1</t>
  </si>
  <si>
    <t>f11</t>
  </si>
  <si>
    <t>40,5</t>
  </si>
  <si>
    <t>Objekt:</t>
  </si>
  <si>
    <t>f20</t>
  </si>
  <si>
    <t>8,26</t>
  </si>
  <si>
    <t>01 - zdravotně technické instalace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</si>
  <si>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</si>
  <si>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</si>
  <si>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</si>
  <si>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</si>
  <si>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</si>
  <si>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</si>
  <si>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</si>
  <si>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</si>
  <si>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</si>
  <si>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</si>
  <si>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</si>
  <si>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</si>
  <si>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</si>
  <si>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</si>
  <si>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</si>
  <si>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</si>
  <si>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</si>
  <si>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</si>
  <si>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</si>
  <si>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</si>
  <si>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</si>
  <si>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</si>
  <si>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</si>
  <si>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</si>
  <si>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</si>
  <si>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</si>
  <si>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</si>
  <si>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</si>
  <si>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</si>
  <si>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</si>
  <si>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</si>
  <si>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</si>
  <si>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</si>
  <si>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</si>
  <si>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</si>
  <si>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</si>
  <si>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</si>
  <si>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</si>
  <si>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</si>
  <si>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</si>
  <si>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</si>
  <si>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</si>
  <si>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</si>
  <si>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</si>
  <si>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</si>
  <si>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</si>
  <si>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</si>
  <si>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</si>
  <si>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CS ÚRS 2024 01</t>
  </si>
  <si>
    <t>4</t>
  </si>
  <si>
    <t>-1773710449</t>
  </si>
  <si>
    <t>VV</t>
  </si>
  <si>
    <t>132251102</t>
  </si>
  <si>
    <t>Hloubení nezapažených rýh šířky do 800 mm strojně s urovnáním dna do předepsaného profilu a spádu v hornině třídy těžitelnosti I skupiny 3 přes 20 do 50 m3</t>
  </si>
  <si>
    <t>-906547281</t>
  </si>
  <si>
    <t>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</si>
  <si>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</si>
  <si>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</si>
  <si>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667466124</t>
  </si>
  <si>
    <t>zemina ponechaná na zásyp</t>
  </si>
  <si>
    <t>zemina zpět na zásyp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</si>
  <si>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</si>
  <si>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</si>
  <si>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</si>
  <si>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-550131373</t>
  </si>
  <si>
    <t>odvoz na skládku</t>
  </si>
  <si>
    <t>f10+f11-f8</t>
  </si>
  <si>
    <t>5</t>
  </si>
  <si>
    <t>167151101</t>
  </si>
  <si>
    <t>Nakládání, skládání a překládání neulehlého výkopku nebo sypaniny strojně nakládání, množství do 100 m3, z horniny třídy těžitelnosti I, skupiny 1 až 3</t>
  </si>
  <si>
    <t>659787386</t>
  </si>
  <si>
    <t>zemina odvezená na skládku</t>
  </si>
  <si>
    <t>6</t>
  </si>
  <si>
    <t>167151111</t>
  </si>
  <si>
    <t>Nakládání, skládání a překládání neulehlého výkopku nebo sypaniny strojně nakládání, množství přes 100 m3, z hornin třídy těžitelnosti I, skupiny 1 až 3</t>
  </si>
  <si>
    <t>1597096013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</si>
  <si>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</si>
  <si>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</si>
  <si>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</si>
  <si>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</si>
  <si>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1044298116</t>
  </si>
  <si>
    <t>17,7*2 'Přepočtené koeficientem množství</t>
  </si>
  <si>
    <t>8</t>
  </si>
  <si>
    <t>171251201</t>
  </si>
  <si>
    <t>Uložení sypaniny na skládky nebo meziskládky bez hutnění s upravením uložené sypaniny do předepsaného tvaru</t>
  </si>
  <si>
    <t>369485967</t>
  </si>
  <si>
    <t>9</t>
  </si>
  <si>
    <t>174151101</t>
  </si>
  <si>
    <t>Zásyp sypaninou z jakékoliv horniny strojně s uložením výkopku ve vrstvách se zhutněním jam, šachet, rýh nebo kolem objektů v těchto vykopávkách</t>
  </si>
  <si>
    <t>657355181</t>
  </si>
  <si>
    <t>f10+f11-f1-f2</t>
  </si>
  <si>
    <t>10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</si>
  <si>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</si>
  <si>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</si>
  <si>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-2122965641</t>
  </si>
  <si>
    <t>11</t>
  </si>
  <si>
    <t>M</t>
  </si>
  <si>
    <t>58337302</t>
  </si>
  <si>
    <t>štěrkopísek frakce 0/16</t>
  </si>
  <si>
    <t>-1051924139</t>
  </si>
  <si>
    <t>13,3*2 'Přepočtené koeficientem množství</t>
  </si>
  <si>
    <t>Svislé a kompletní konstrukce</t>
  </si>
  <si>
    <t>340239211</t>
  </si>
  <si>
    <t>Zazdívka otvorů v příčkách nebo stěnách cihlami pálenými plnými plochy přes 1 m2 do 4 m2, tloušťky do 100 mm</t>
  </si>
  <si>
    <t>m2</t>
  </si>
  <si>
    <t>1183934742</t>
  </si>
  <si>
    <t>Vodorovné konstrukce</t>
  </si>
  <si>
    <t>13</t>
  </si>
  <si>
    <t>451573111</t>
  </si>
  <si>
    <t>Lože pod potrubí, stoky a drobné objekty v otevřeném výkopu z písku a štěrkopísku do 63 mm</t>
  </si>
  <si>
    <t>1220583629</t>
  </si>
  <si>
    <t>Úpravy povrchů, podlahy a osazování výplní</t>
  </si>
  <si>
    <t>14</t>
  </si>
  <si>
    <t>612135101</t>
  </si>
  <si>
    <t>Hrubá výplň rýh maltou jakékoli šířky rýhy ve stěnách</t>
  </si>
  <si>
    <t>644369929</t>
  </si>
  <si>
    <t>15</t>
  </si>
  <si>
    <t>612311101</t>
  </si>
  <si>
    <t>Omítka vápenná vnitřních ploch nanášená ručně jednovrstvá hrubá, tloušťky do 10 mm nezatřená stěn</t>
  </si>
  <si>
    <t>595895567</t>
  </si>
  <si>
    <t>16</t>
  </si>
  <si>
    <t>612323111</t>
  </si>
  <si>
    <t>Omítka vápenocementová vnitřních ploch hladkých nanášená ručně jednovrstvá hladká, na neomítnutý bezesparý podklad, tloušťky do 5 mm stěn</t>
  </si>
  <si>
    <t>1374085807</t>
  </si>
  <si>
    <t>17</t>
  </si>
  <si>
    <t>631311135</t>
  </si>
  <si>
    <t>Mazanina z betonu prostého bez zvýšených nároků na prostředí tl. přes 120 do 240 mm tř. C 20/25</t>
  </si>
  <si>
    <t>-247264415</t>
  </si>
  <si>
    <t>18</t>
  </si>
  <si>
    <t>632441212</t>
  </si>
  <si>
    <t>Potěr anhydritový samonivelační litý tř. C 20, tl. přes 30 do 35 mm</t>
  </si>
  <si>
    <t>-1123880816</t>
  </si>
  <si>
    <t>19</t>
  </si>
  <si>
    <t>642942111</t>
  </si>
  <si>
    <t>Osazování zárubní nebo rámů kovových dveřních lisovaných nebo z úhelníků bez dveřních křídel na cementovou maltu, plochy otvoru do 2,5 m2</t>
  </si>
  <si>
    <t>kus</t>
  </si>
  <si>
    <t>-1952537628</t>
  </si>
  <si>
    <t>20</t>
  </si>
  <si>
    <t>55331482</t>
  </si>
  <si>
    <t>zárubeň jednokřídlá ocelová pro zdění tl stěny 75-100mm rozměru 800/1970, 2100mm</t>
  </si>
  <si>
    <t>-1900931093</t>
  </si>
  <si>
    <t>55331483</t>
  </si>
  <si>
    <t>zárubeň jednokřídlá ocelová pro zdění tl stěny 75-100mm rozměru 900/1970, 2100mm</t>
  </si>
  <si>
    <t>561115884</t>
  </si>
  <si>
    <t>Ostatní konstrukce a práce, bourání</t>
  </si>
  <si>
    <t>22</t>
  </si>
  <si>
    <t>965043441</t>
  </si>
  <si>
    <t>Bourání mazanin betonových s potěrem nebo teracem tl. do 150 mm, plochy přes 4 m2</t>
  </si>
  <si>
    <t>394999169</t>
  </si>
  <si>
    <t>41,3*0,2</t>
  </si>
  <si>
    <t>23</t>
  </si>
  <si>
    <t>965081313</t>
  </si>
  <si>
    <t>Bourání podlah z dlaždic bez podkladního lože nebo mazaniny, s jakoukoliv výplní spár betonových, teracových nebo čedičových tl. do 20 mm, plochy přes 1 m2</t>
  </si>
  <si>
    <t>657255712</t>
  </si>
  <si>
    <t>24</t>
  </si>
  <si>
    <t>968072455</t>
  </si>
  <si>
    <t>Vybourání kovových rámů oken s křídly, dveřních zárubní, vrat, stěn, ostění nebo obkladů dveřních zárubní, plochy do 2 m2</t>
  </si>
  <si>
    <t>1428771546</t>
  </si>
  <si>
    <t>25</t>
  </si>
  <si>
    <t>968072R01</t>
  </si>
  <si>
    <t>Zvětšení otvoru pro zárubně š. 900 mm</t>
  </si>
  <si>
    <t>soubor</t>
  </si>
  <si>
    <t>-1702468438</t>
  </si>
  <si>
    <t>26</t>
  </si>
  <si>
    <t>968072R05</t>
  </si>
  <si>
    <t>Zvětšení stávající revizní šachty na 1200x900mm, hl. cca 1,6 m, vč. vybourání a vyzdění</t>
  </si>
  <si>
    <t>2124868603</t>
  </si>
  <si>
    <t>27</t>
  </si>
  <si>
    <t>968072R06</t>
  </si>
  <si>
    <t>Oprava stávající revizní šachty - venkovní, vyspravení kanalizační maltou</t>
  </si>
  <si>
    <t>-1673905925</t>
  </si>
  <si>
    <t>28</t>
  </si>
  <si>
    <t>968072R10</t>
  </si>
  <si>
    <t>Poklop šachty 1200x900mm, uzamykatelný, plech pozinkovaný rýhovaný</t>
  </si>
  <si>
    <t>42547671</t>
  </si>
  <si>
    <t>997</t>
  </si>
  <si>
    <t>Přesun sutě</t>
  </si>
  <si>
    <t>29</t>
  </si>
  <si>
    <t>997013151</t>
  </si>
  <si>
    <t>Vnitrostaveništní doprava suti a vybouraných hmot vodorovně do 50 m s naložením s omezením mechanizace pro budovy a haly výšky do 6 m</t>
  </si>
  <si>
    <t>1943070348</t>
  </si>
  <si>
    <t>30</t>
  </si>
  <si>
    <t>997013501</t>
  </si>
  <si>
    <t>Odvoz suti a vybouraných hmot na skládku nebo meziskládku se složením, na vzdálenost do 1 km</t>
  </si>
  <si>
    <t>-640483845</t>
  </si>
  <si>
    <t>31</t>
  </si>
  <si>
    <t>997013509</t>
  </si>
  <si>
    <t>Odvoz suti a vybouraných hmot na skládku nebo meziskládku se složením, na vzdálenost Příplatek k ceně za každý další započatý 1 km přes 1 km</t>
  </si>
  <si>
    <t>809051651</t>
  </si>
  <si>
    <t>28,893*10 'Přepočtené koeficientem množství</t>
  </si>
  <si>
    <t>32</t>
  </si>
  <si>
    <t>997013631</t>
  </si>
  <si>
    <t>Poplatek za uložení stavebního odpadu na skládce (skládkovné) směsného stavebního a demoličního zatříděného do Katalogu odpadů pod kódem 17 09 04</t>
  </si>
  <si>
    <t>-565055974</t>
  </si>
  <si>
    <t>998</t>
  </si>
  <si>
    <t>Přesun hmot</t>
  </si>
  <si>
    <t>33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</si>
  <si>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</si>
  <si>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</si>
  <si>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1794841949</t>
  </si>
  <si>
    <t>PSV</t>
  </si>
  <si>
    <t>Práce a dodávky PSV</t>
  </si>
  <si>
    <t>713</t>
  </si>
  <si>
    <t>Izolace tepelné</t>
  </si>
  <si>
    <t>34</t>
  </si>
  <si>
    <t>713463131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</si>
  <si>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</si>
  <si>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m</t>
  </si>
  <si>
    <t>-284545057</t>
  </si>
  <si>
    <t>35</t>
  </si>
  <si>
    <t>28377103</t>
  </si>
  <si>
    <t>pouzdro izolační potrubní z pěnového polyetylenu 22/9mm</t>
  </si>
  <si>
    <t>1798095797</t>
  </si>
  <si>
    <t>36</t>
  </si>
  <si>
    <t>28377045</t>
  </si>
  <si>
    <t>pouzdro izolační potrubní z pěnového polyetylenu 22/20mm</t>
  </si>
  <si>
    <t>-783526011</t>
  </si>
  <si>
    <t>37</t>
  </si>
  <si>
    <t>28377111</t>
  </si>
  <si>
    <t>pouzdro izolační potrubní z pěnového polyetylenu 28/9mm</t>
  </si>
  <si>
    <t>-1441195952</t>
  </si>
  <si>
    <t>38</t>
  </si>
  <si>
    <t>28377048</t>
  </si>
  <si>
    <t>pouzdro izolační potrubní z pěnového polyetylenu 28/20mm</t>
  </si>
  <si>
    <t>-1772851405</t>
  </si>
  <si>
    <t>39</t>
  </si>
  <si>
    <t>998713111</t>
  </si>
  <si>
    <t>Přesun hmot pro izolace tepelné stanovený z hmotnosti přesunovaného materiálu vodorovná dopravní vzdálenost do 50 m s omezením mechanizace v objektech výšky do 6 m</t>
  </si>
  <si>
    <t>-90898555</t>
  </si>
  <si>
    <t>721</t>
  </si>
  <si>
    <t>Zdravotechnika - vnitřní kanalizace</t>
  </si>
  <si>
    <t>40</t>
  </si>
  <si>
    <t>721110806</t>
  </si>
  <si>
    <t>Demontáž potrubí z kameninových trub normálních nebo kyselinovzdorných přes 100 do DN 200</t>
  </si>
  <si>
    <t>-1504114992</t>
  </si>
  <si>
    <t>41</t>
  </si>
  <si>
    <t>721171915</t>
  </si>
  <si>
    <t>Opravy odpadního potrubí plastového propojení dosavadního potrubí DN 110</t>
  </si>
  <si>
    <t>686529913</t>
  </si>
  <si>
    <t>P</t>
  </si>
  <si>
    <t>Poznámka k položce:_x000D_
Napojení na stávající potrubí kanalizace (na předchozí etapu)_x000D_
Napojení do stávající revizní šachty_x000D_
Přepojení umyvadla do nového stoupacího potrubí</t>
  </si>
  <si>
    <t>42</t>
  </si>
  <si>
    <t>721173401</t>
  </si>
  <si>
    <t>Potrubí z trub PVC SN4 svodné (ležaté) DN 110</t>
  </si>
  <si>
    <t>-383521380</t>
  </si>
  <si>
    <t>43</t>
  </si>
  <si>
    <t>721173402</t>
  </si>
  <si>
    <t>Potrubí z trub PVC SN4 svodné (ležaté) DN 125</t>
  </si>
  <si>
    <t>-1715078028</t>
  </si>
  <si>
    <t>44</t>
  </si>
  <si>
    <t>721173403</t>
  </si>
  <si>
    <t>Potrubí z trub PVC SN4 svodné (ležaté) DN 160</t>
  </si>
  <si>
    <t>929430010</t>
  </si>
  <si>
    <t>45</t>
  </si>
  <si>
    <t>721174043</t>
  </si>
  <si>
    <t>Potrubí z trub polypropylenových připojovací DN 50</t>
  </si>
  <si>
    <t>-8780901</t>
  </si>
  <si>
    <t>46</t>
  </si>
  <si>
    <t>721174044</t>
  </si>
  <si>
    <t>Potrubí z trub polypropylenových připojovací DN 75</t>
  </si>
  <si>
    <t>-2144667244</t>
  </si>
  <si>
    <t>47</t>
  </si>
  <si>
    <t>721174045</t>
  </si>
  <si>
    <t>Potrubí z trub polypropylenových připojovací DN 110</t>
  </si>
  <si>
    <t>1042550951</t>
  </si>
  <si>
    <t>48</t>
  </si>
  <si>
    <t>28615603</t>
  </si>
  <si>
    <t>čistící tvarovka odpadní pro vysoké teploty HTRE DN 110</t>
  </si>
  <si>
    <t>-1406969525</t>
  </si>
  <si>
    <t>49</t>
  </si>
  <si>
    <t>28611946</t>
  </si>
  <si>
    <t>čistící kus kanalizační PVC DN 125</t>
  </si>
  <si>
    <t>-777642311</t>
  </si>
  <si>
    <t>50</t>
  </si>
  <si>
    <t>721194105</t>
  </si>
  <si>
    <t>Vyměření přípojek na potrubí vyvedení a upevnění odpadních výpustek DN 50</t>
  </si>
  <si>
    <t>-2143516480</t>
  </si>
  <si>
    <t>51</t>
  </si>
  <si>
    <t>721194109</t>
  </si>
  <si>
    <t>Vyměření přípojek na potrubí vyvedení a upevnění odpadních výpustek DN 110</t>
  </si>
  <si>
    <t>1128532153</t>
  </si>
  <si>
    <t>52</t>
  </si>
  <si>
    <t>721211422</t>
  </si>
  <si>
    <t>Podlahové vpusti se svislým odtokem DN 50/75/110 mřížka nerez 138x138</t>
  </si>
  <si>
    <t>1538546893</t>
  </si>
  <si>
    <t>53</t>
  </si>
  <si>
    <t>721263122</t>
  </si>
  <si>
    <t>Zpětné klapky z polypropylenu (PP) s automatickým a nouzovým uzávěrem DN 125</t>
  </si>
  <si>
    <t>1724800892</t>
  </si>
  <si>
    <t>54</t>
  </si>
  <si>
    <t>721274R02</t>
  </si>
  <si>
    <t>Kanalizační přivzdušňovací ventil DN 100 - podomítková verze</t>
  </si>
  <si>
    <t>1548608554</t>
  </si>
  <si>
    <t>55</t>
  </si>
  <si>
    <t>721290111</t>
  </si>
  <si>
    <t>Zkouška těsnosti kanalizace v objektech vodou do DN 125</t>
  </si>
  <si>
    <t>-1708953170</t>
  </si>
  <si>
    <t>56</t>
  </si>
  <si>
    <t>721290112</t>
  </si>
  <si>
    <t>Zkouška těsnosti kanalizace v objektech vodou DN 150 nebo DN 200</t>
  </si>
  <si>
    <t>-863636175</t>
  </si>
  <si>
    <t>57</t>
  </si>
  <si>
    <t>998721111</t>
  </si>
  <si>
    <t>Přesun hmot pro vnitřní kanalizaci stanovený z hmotnosti přesunovaného materiálu vodorovná dopravní vzdálenost do 50 m s omezením mechanizace v objektech výšky do 6 m</t>
  </si>
  <si>
    <t>816097477</t>
  </si>
  <si>
    <t>722</t>
  </si>
  <si>
    <t>Zdravotechnika - vnitřní vodovod</t>
  </si>
  <si>
    <t>58</t>
  </si>
  <si>
    <t>722173913</t>
  </si>
  <si>
    <t>Spoje rozvodů vody z plastů svary polyfuzí D přes 20 do 25 mm</t>
  </si>
  <si>
    <t>-660625245</t>
  </si>
  <si>
    <t>Poznámka k položce:_x000D_
Napojení na stávající páteřní rozvod</t>
  </si>
  <si>
    <t>59</t>
  </si>
  <si>
    <t>722174022</t>
  </si>
  <si>
    <t>Potrubí z plastových trubek z polypropylenu PPR svařovaných polyfúzně PN 20 (SDR 6) D 20 x 3,4</t>
  </si>
  <si>
    <t>-208040289</t>
  </si>
  <si>
    <t>60</t>
  </si>
  <si>
    <t>722174023</t>
  </si>
  <si>
    <t>Potrubí z plastových trubek z polypropylenu PPR svařovaných polyfúzně PN 20 (SDR 6) D 25 x 4,2</t>
  </si>
  <si>
    <t>1292346567</t>
  </si>
  <si>
    <t>61</t>
  </si>
  <si>
    <t>722190401</t>
  </si>
  <si>
    <t>Zřízení přípojek na potrubí vyvedení a upevnění výpustek do DN 25</t>
  </si>
  <si>
    <t>-142086686</t>
  </si>
  <si>
    <t>62</t>
  </si>
  <si>
    <t>722232062</t>
  </si>
  <si>
    <t>Armatury se dvěma závity kulové kohouty PN 42 do 185 °C přímé vnitřní závit s vypouštěním G 3/4"</t>
  </si>
  <si>
    <t>-2046671322</t>
  </si>
  <si>
    <t>63</t>
  </si>
  <si>
    <t>722290246</t>
  </si>
  <si>
    <t>Zkoušky, proplach a desinfekce vodovodního potrubí zkoušky těsnosti vodovodního potrubí plastového do DN 40</t>
  </si>
  <si>
    <t>1525630582</t>
  </si>
  <si>
    <t>64</t>
  </si>
  <si>
    <t>722290234</t>
  </si>
  <si>
    <t>Zkoušky, proplach a desinfekce vodovodního potrubí proplach a desinfekce vodovodního potrubí do DN 80</t>
  </si>
  <si>
    <t>1537098738</t>
  </si>
  <si>
    <t>65</t>
  </si>
  <si>
    <t>998722111</t>
  </si>
  <si>
    <t>Přesun hmot pro vnitřní vodovod stanovený z hmotnosti přesunovaného materiálu vodorovná dopravní vzdálenost do 50 m s omezením mechanizace v objektech výšky do 6 m</t>
  </si>
  <si>
    <t>-1555375169</t>
  </si>
  <si>
    <t>725</t>
  </si>
  <si>
    <t>Zdravotechnika - zařizovací předměty</t>
  </si>
  <si>
    <t>66</t>
  </si>
  <si>
    <t>725112022</t>
  </si>
  <si>
    <t>Zařízení záchodů klozety keramické závěsné na nosné stěny s hlubokým splachováním odpad vodorovný</t>
  </si>
  <si>
    <t>1036083480</t>
  </si>
  <si>
    <t>67</t>
  </si>
  <si>
    <t>725211603</t>
  </si>
  <si>
    <t>Umyvadla keramická bílá bez výtokových armatur připevněná na stěnu šrouby bez sloupu nebo krytu na sifon, šířka umyvadla 600 mm</t>
  </si>
  <si>
    <t>1641854069</t>
  </si>
  <si>
    <t>68</t>
  </si>
  <si>
    <t>725241213</t>
  </si>
  <si>
    <t>Sprchové vaničky z litého polymermramoru čtvercové 900x900 mm</t>
  </si>
  <si>
    <t>-620371424</t>
  </si>
  <si>
    <t>69</t>
  </si>
  <si>
    <t>725244523</t>
  </si>
  <si>
    <t>Sprchové dveře a zástěny zástěny sprchové rohové čtvercové/obdélníkové rámové se skleněnou výplní tl. 4 a 5 mm dveře posuvné dvoudílné, vstup z rohu, na vaničku 900x900 mm</t>
  </si>
  <si>
    <t>714337011</t>
  </si>
  <si>
    <t>70</t>
  </si>
  <si>
    <t>725813111</t>
  </si>
  <si>
    <t>Ventily rohové bez připojovací trubičky nebo flexi hadičky G 1/2"</t>
  </si>
  <si>
    <t>-1081503125</t>
  </si>
  <si>
    <t>71</t>
  </si>
  <si>
    <t>55190005</t>
  </si>
  <si>
    <t>flexi hadice ohebná k baterii D 8x12mm F 1/2"xM10 500mm</t>
  </si>
  <si>
    <t>-801976227</t>
  </si>
  <si>
    <t>72</t>
  </si>
  <si>
    <t>725821325</t>
  </si>
  <si>
    <t>Baterie dřezové stojánkové pákové s otáčivým ústím a délkou ramínka 220 mm</t>
  </si>
  <si>
    <t>-1925709662</t>
  </si>
  <si>
    <t>73</t>
  </si>
  <si>
    <t>725822613</t>
  </si>
  <si>
    <t>Baterie umyvadlové stojánkové pákové s výpustí</t>
  </si>
  <si>
    <t>280361739</t>
  </si>
  <si>
    <t>74</t>
  </si>
  <si>
    <t>725841333</t>
  </si>
  <si>
    <t>Baterie sprchové podomítkové (zápustné) s přepínačem a pevnou sprchou</t>
  </si>
  <si>
    <t>-360116343</t>
  </si>
  <si>
    <t>75</t>
  </si>
  <si>
    <t>725861102</t>
  </si>
  <si>
    <t>Zápachové uzávěrky zařizovacích předmětů pro umyvadla DN 40</t>
  </si>
  <si>
    <t>-2081646343</t>
  </si>
  <si>
    <t>76</t>
  </si>
  <si>
    <t>725980123</t>
  </si>
  <si>
    <t>Dvířka 30/30</t>
  </si>
  <si>
    <t>-1025140009</t>
  </si>
  <si>
    <t>77</t>
  </si>
  <si>
    <t>998725111</t>
  </si>
  <si>
    <t>Přesun hmot pro zařizovací předměty stanovený z hmotnosti přesunovaného materiálu vodorovná dopravní vzdálenost do 50 m s omezením mechanizace v objektech výšky do 6 m</t>
  </si>
  <si>
    <t>457061830</t>
  </si>
  <si>
    <t>726</t>
  </si>
  <si>
    <t>Zdravotechnika - předstěnové instalace</t>
  </si>
  <si>
    <t>78</t>
  </si>
  <si>
    <t>726111031</t>
  </si>
  <si>
    <t>Předstěnové instalační systémy pro zazdění do masivních zděných konstrukcí pro závěsné klozety ovládání zepředu, stavební výška 1080 mm</t>
  </si>
  <si>
    <t>1382883318</t>
  </si>
  <si>
    <t>79</t>
  </si>
  <si>
    <t>998726121</t>
  </si>
  <si>
    <t>Přesun hmot pro instalační prefabrikáty stanovený z hmotnosti přesunovaného materiálu vodorovná dopravní vzdálenost do 50 m s omezením mechanizace v objektech výšky do 6 m</t>
  </si>
  <si>
    <t>2134260065</t>
  </si>
  <si>
    <t>766</t>
  </si>
  <si>
    <t>Konstrukce truhlářské</t>
  </si>
  <si>
    <t>80</t>
  </si>
  <si>
    <t>766660001</t>
  </si>
  <si>
    <t>Montáž dveřních křídel dřevěných nebo plastových otevíravých do ocelové zárubně povrchově upravených jednokřídlových, šířky do 800 mm</t>
  </si>
  <si>
    <t>374662415</t>
  </si>
  <si>
    <t>81</t>
  </si>
  <si>
    <t>61160052</t>
  </si>
  <si>
    <t>dveře jednokřídlé dřevěné bez povrchové úpravy plné 800x1970mm</t>
  </si>
  <si>
    <t>1832906766</t>
  </si>
  <si>
    <t>82</t>
  </si>
  <si>
    <t>766660002</t>
  </si>
  <si>
    <t>Montáž dveřních křídel dřevěných nebo plastových otevíravých do ocelové zárubně povrchově upravených jednokřídlových, šířky přes 800 mm</t>
  </si>
  <si>
    <t>-599202947</t>
  </si>
  <si>
    <t>83</t>
  </si>
  <si>
    <t>61160053</t>
  </si>
  <si>
    <t>dveře jednokřídlé dřevěné bez povrchové úpravy plné 900x1970mm</t>
  </si>
  <si>
    <t>1514209797</t>
  </si>
  <si>
    <t>84</t>
  </si>
  <si>
    <t>998766111</t>
  </si>
  <si>
    <t>Přesun hmot pro konstrukce truhlářské stanovený z hmotnosti přesunovaného materiálu vodorovná dopravní vzdálenost do 50 m s omezením mechanizace v objektech výšky do 6 m</t>
  </si>
  <si>
    <t>-134638766</t>
  </si>
  <si>
    <t>771</t>
  </si>
  <si>
    <t>Podlahy z dlaždic</t>
  </si>
  <si>
    <t>85</t>
  </si>
  <si>
    <t>771121011</t>
  </si>
  <si>
    <t>Příprava podkladu před provedením dlažby nátěr penetrační na podlahu</t>
  </si>
  <si>
    <t>-840871517</t>
  </si>
  <si>
    <t>86</t>
  </si>
  <si>
    <t>771121R01</t>
  </si>
  <si>
    <t>Přechodové podlahové lišty</t>
  </si>
  <si>
    <t>1733731634</t>
  </si>
  <si>
    <t>87</t>
  </si>
  <si>
    <t>771574416</t>
  </si>
  <si>
    <t>Montáž podlah z dlaždic keramických lepených cementovým flexibilním lepidlem hladkých, tloušťky do 10 mm přes 9 do 12 ks/m2</t>
  </si>
  <si>
    <t>-1313124241</t>
  </si>
  <si>
    <t>88</t>
  </si>
  <si>
    <t>59761160</t>
  </si>
  <si>
    <t>dlažba keramická slinutá mrazuvzdorná povrch hladký/matný tl do 10mm přes 9 do 12ks/m2</t>
  </si>
  <si>
    <t>365603383</t>
  </si>
  <si>
    <t>89</t>
  </si>
  <si>
    <t>998771111</t>
  </si>
  <si>
    <t>Přesun hmot pro podlahy z dlaždic stanovený z hmotnosti přesunovaného materiálu vodorovná dopravní vzdálenost do 50 m s omezením mechanizace v objektech výšky do 6 m</t>
  </si>
  <si>
    <t>1837368254</t>
  </si>
  <si>
    <t>781</t>
  </si>
  <si>
    <t>Dokončovací práce - obklady</t>
  </si>
  <si>
    <t>90</t>
  </si>
  <si>
    <t>781121011</t>
  </si>
  <si>
    <t>Příprava podkladu před provedením obkladu nátěr penetrační na stěnu</t>
  </si>
  <si>
    <t>-314663089</t>
  </si>
  <si>
    <t>91</t>
  </si>
  <si>
    <t>781472216</t>
  </si>
  <si>
    <t>Montáž keramických obkladů stěn lepených cementovým flexibilním lepidlem hladkých přes 9 do 12 ks/m2</t>
  </si>
  <si>
    <t>1904877822</t>
  </si>
  <si>
    <t>92</t>
  </si>
  <si>
    <t>59761701</t>
  </si>
  <si>
    <t>obklad keramický nemrazuvzdorný povrch hladký/lesklý tl do 10mm přes 12 do 19ks/m2</t>
  </si>
  <si>
    <t>-317887759</t>
  </si>
  <si>
    <t>93</t>
  </si>
  <si>
    <t>998781111</t>
  </si>
  <si>
    <t>Přesun hmot pro obklady keramické stanovený z hmotnosti přesunovaného materiálu vodorovná dopravní vzdálenost do 50 m s omezením mechanizace v objektech výšky do 6 m</t>
  </si>
  <si>
    <t>812838065</t>
  </si>
  <si>
    <t>784</t>
  </si>
  <si>
    <t>Dokončovací práce - malby a tapety</t>
  </si>
  <si>
    <t>94</t>
  </si>
  <si>
    <t>784211101</t>
  </si>
  <si>
    <t>Malby z malířských směsí oděruvzdorných za mokra dvojnásobné, bílé za mokra oděruvzdorné výborně v místnostech výšky do 3,80 m</t>
  </si>
  <si>
    <t>272639345</t>
  </si>
  <si>
    <t>HZS</t>
  </si>
  <si>
    <t>Hodinové zúčtovací sazby</t>
  </si>
  <si>
    <t>95</t>
  </si>
  <si>
    <t>HZS2491</t>
  </si>
  <si>
    <t>Hodinové zúčtovací sazby profesí PSV zednické výpomoci a pomocné práce PSV dělník zednických výpomocí</t>
  </si>
  <si>
    <t>hod</t>
  </si>
  <si>
    <t>512</t>
  </si>
  <si>
    <t>-161326964</t>
  </si>
  <si>
    <t>VRN</t>
  </si>
  <si>
    <t>Vedlejší rozpočtové náklady</t>
  </si>
  <si>
    <t>VRN1</t>
  </si>
  <si>
    <t>Průzkumné, geodetické a projektové práce</t>
  </si>
  <si>
    <t>96</t>
  </si>
  <si>
    <t>013254000</t>
  </si>
  <si>
    <t>Dokumentace skutečného provedení stavby</t>
  </si>
  <si>
    <t>1024</t>
  </si>
  <si>
    <t>546625181</t>
  </si>
  <si>
    <t>SEZNAM FIGUR</t>
  </si>
  <si>
    <t>Výměra</t>
  </si>
  <si>
    <t xml:space="preserve"> 01</t>
  </si>
  <si>
    <t>Použití figury:</t>
  </si>
  <si>
    <t>Lože pod potrubí otevřený výkop ze štěrkopísku</t>
  </si>
  <si>
    <t>Zásyp jam, šachet rýh nebo kolem objektů sypaninou se zhutněním</t>
  </si>
  <si>
    <t>Hloubení nezapažených rýh šířky do 800 mm v soudržných horninách třídy těžitelnosti I skupiny 3 ručně</t>
  </si>
  <si>
    <t>Vodorovné přemístění přes 9 000 do 10000 m výkopku/sypaniny z horniny třídy těžitelnosti I skupiny 1 až 3</t>
  </si>
  <si>
    <t>Hloubení rýh nezapažených š do 800 mm v hornině třídy těžitelnosti I skupiny 3 objem do 50 m3 strojně</t>
  </si>
  <si>
    <t>Obsypání potrubí strojně sypaninou bez prohození, uloženou do 3 m</t>
  </si>
  <si>
    <t>Bourání podkladů pod dlažby betonových s potěrem nebo teracem tl do 150 mm pl přes 4 m2</t>
  </si>
  <si>
    <t>Mazanina tl přes 120 do 240 mm z betonu prostého bez zvýšených nároků na prostředí tř. C 20/25</t>
  </si>
  <si>
    <t>Vodorovné přemístění přes 50 do 500 m výkopku/sypaniny z horniny třídy těžitelnosti I skupiny 1 až 3</t>
  </si>
  <si>
    <t>Nakládání výkopku z hornin třídy těžitelnosti I skupiny 1 až 3 do 100 m3</t>
  </si>
  <si>
    <t>Nakládání výkopku z hornin třídy těžitelnosti I skupiny 1 až 3 přes 100 m3</t>
  </si>
  <si>
    <t>Poplatek za uložení zeminy a kamení na recyklační skládce (skládkovné) kód odpadu 17 05 04</t>
  </si>
  <si>
    <t>Uložení sypaniny na skládky nebo meziskládky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</si>
</sst>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left" vertical="center"/>
    </xf>
    <xf numFmtId="0" fontId="22" fillId="5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3" borderId="19" xfId="0" applyFont="1" applyFill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" workbookViewId="0">
      <selection activeCell="AK35" sqref="AK35:AO35"/>
    </sheetView>
  </sheetViews>
  <sheetFormatPr defaultRowHeight="14.4"/>
  <cols>
    <col min="1" max="1" width="8.28515625" style="45" customWidth="1"/>
    <col min="2" max="2" width="1.7109375" style="45" customWidth="1"/>
    <col min="3" max="3" width="4.140625" style="45" customWidth="1"/>
    <col min="4" max="33" width="2.7109375" style="45" customWidth="1"/>
    <col min="34" max="34" width="3.28515625" style="45" customWidth="1"/>
    <col min="35" max="35" width="31.7109375" style="45" customWidth="1"/>
    <col min="36" max="37" width="2.42578125" style="45" customWidth="1"/>
    <col min="38" max="38" width="8.28515625" style="45" customWidth="1"/>
    <col min="39" max="39" width="3.28515625" style="45" customWidth="1"/>
    <col min="40" max="40" width="13.28515625" style="45" customWidth="1"/>
    <col min="41" max="41" width="7.42578125" style="45" customWidth="1"/>
    <col min="42" max="42" width="4.140625" style="45" customWidth="1"/>
    <col min="43" max="43" width="15.7109375" style="45" hidden="1" customWidth="1"/>
    <col min="44" max="44" width="13.7109375" style="45" customWidth="1"/>
    <col min="45" max="47" width="25.85546875" style="45" hidden="1" customWidth="1"/>
    <col min="48" max="49" width="21.7109375" style="45" hidden="1" customWidth="1"/>
    <col min="50" max="51" width="25" style="45" hidden="1" customWidth="1"/>
    <col min="52" max="52" width="21.7109375" style="45" hidden="1" customWidth="1"/>
    <col min="53" max="53" width="19.140625" style="45" hidden="1" customWidth="1"/>
    <col min="54" max="54" width="25" style="45" hidden="1" customWidth="1"/>
    <col min="55" max="55" width="21.7109375" style="45" hidden="1" customWidth="1"/>
    <col min="56" max="56" width="19.140625" style="45" hidden="1" customWidth="1"/>
    <col min="57" max="57" width="66.42578125" style="45" customWidth="1"/>
    <col min="58" max="70" width="9.140625" style="45"/>
    <col min="71" max="91" width="9.28515625" style="45" hidden="1"/>
    <col min="92" max="16384" width="9.140625" style="45"/>
  </cols>
  <sheetData>
    <row r="1" spans="1:74" ht="10.199999999999999">
      <c r="A1" s="44" t="s">
        <v>0</v>
      </c>
      <c r="AZ1" s="44" t="s">
        <v>1</v>
      </c>
      <c r="BA1" s="44" t="s">
        <v>2</v>
      </c>
      <c r="BB1" s="44" t="s">
        <v>1</v>
      </c>
      <c r="BT1" s="44" t="s">
        <v>3</v>
      </c>
      <c r="BU1" s="44" t="s">
        <v>3</v>
      </c>
      <c r="BV1" s="44" t="s">
        <v>4</v>
      </c>
    </row>
    <row r="2" spans="1:74" ht="36.9" customHeight="1">
      <c r="AR2" s="46" t="s">
        <v>5</v>
      </c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S2" s="48" t="s">
        <v>6</v>
      </c>
      <c r="BT2" s="48" t="s">
        <v>7</v>
      </c>
    </row>
    <row r="3" spans="1:74" ht="6.9" customHeight="1">
      <c r="B3" s="49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1"/>
      <c r="BS3" s="48" t="s">
        <v>6</v>
      </c>
      <c r="BT3" s="48" t="s">
        <v>8</v>
      </c>
    </row>
    <row r="4" spans="1:74" ht="24.9" customHeight="1">
      <c r="B4" s="51"/>
      <c r="D4" s="52" t="s">
        <v>9</v>
      </c>
      <c r="AR4" s="51"/>
      <c r="AS4" s="53" t="s">
        <v>10</v>
      </c>
      <c r="BE4" s="54" t="s">
        <v>11</v>
      </c>
      <c r="BS4" s="48" t="s">
        <v>12</v>
      </c>
    </row>
    <row r="5" spans="1:74" ht="12" customHeight="1">
      <c r="B5" s="51"/>
      <c r="D5" s="55" t="s">
        <v>13</v>
      </c>
      <c r="K5" s="56" t="s">
        <v>14</v>
      </c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R5" s="51"/>
      <c r="BE5" s="57" t="s">
        <v>15</v>
      </c>
      <c r="BS5" s="48" t="s">
        <v>6</v>
      </c>
    </row>
    <row r="6" spans="1:74" ht="36.9" customHeight="1">
      <c r="B6" s="51"/>
      <c r="D6" s="58" t="s">
        <v>16</v>
      </c>
      <c r="K6" s="59" t="s">
        <v>17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R6" s="51"/>
      <c r="BE6" s="60"/>
      <c r="BS6" s="48" t="s">
        <v>6</v>
      </c>
    </row>
    <row r="7" spans="1:74" ht="12" customHeight="1">
      <c r="B7" s="51"/>
      <c r="D7" s="61" t="s">
        <v>18</v>
      </c>
      <c r="K7" s="62" t="s">
        <v>1</v>
      </c>
      <c r="AK7" s="61" t="s">
        <v>19</v>
      </c>
      <c r="AN7" s="62" t="s">
        <v>1</v>
      </c>
      <c r="AR7" s="51"/>
      <c r="BE7" s="60"/>
      <c r="BS7" s="48" t="s">
        <v>6</v>
      </c>
    </row>
    <row r="8" spans="1:74" ht="12" customHeight="1">
      <c r="B8" s="51"/>
      <c r="D8" s="61" t="s">
        <v>20</v>
      </c>
      <c r="K8" s="62" t="s">
        <v>21</v>
      </c>
      <c r="AK8" s="61" t="s">
        <v>22</v>
      </c>
      <c r="AN8" s="12" t="s">
        <v>23</v>
      </c>
      <c r="AR8" s="51"/>
      <c r="BE8" s="60"/>
      <c r="BS8" s="48" t="s">
        <v>6</v>
      </c>
    </row>
    <row r="9" spans="1:74" ht="14.4" customHeight="1">
      <c r="B9" s="51"/>
      <c r="AR9" s="51"/>
      <c r="BE9" s="60"/>
      <c r="BS9" s="48" t="s">
        <v>6</v>
      </c>
    </row>
    <row r="10" spans="1:74" ht="12" customHeight="1">
      <c r="B10" s="51"/>
      <c r="D10" s="61" t="s">
        <v>24</v>
      </c>
      <c r="AK10" s="61" t="s">
        <v>25</v>
      </c>
      <c r="AN10" s="62" t="s">
        <v>1</v>
      </c>
      <c r="AR10" s="51"/>
      <c r="BE10" s="60"/>
      <c r="BS10" s="48" t="s">
        <v>6</v>
      </c>
    </row>
    <row r="11" spans="1:74" ht="18.45" customHeight="1">
      <c r="B11" s="51"/>
      <c r="E11" s="62" t="s">
        <v>26</v>
      </c>
      <c r="AK11" s="61" t="s">
        <v>27</v>
      </c>
      <c r="AN11" s="62" t="s">
        <v>1</v>
      </c>
      <c r="AR11" s="51"/>
      <c r="BE11" s="60"/>
      <c r="BS11" s="48" t="s">
        <v>6</v>
      </c>
    </row>
    <row r="12" spans="1:74" ht="6.9" customHeight="1">
      <c r="B12" s="51"/>
      <c r="AR12" s="51"/>
      <c r="BE12" s="60"/>
      <c r="BS12" s="48" t="s">
        <v>6</v>
      </c>
    </row>
    <row r="13" spans="1:74" ht="12" customHeight="1">
      <c r="B13" s="51"/>
      <c r="D13" s="61" t="s">
        <v>28</v>
      </c>
      <c r="AK13" s="61" t="s">
        <v>25</v>
      </c>
      <c r="AN13" s="13" t="s">
        <v>29</v>
      </c>
      <c r="AR13" s="51"/>
      <c r="BE13" s="60"/>
      <c r="BS13" s="48" t="s">
        <v>6</v>
      </c>
    </row>
    <row r="14" spans="1:74" ht="13.2">
      <c r="B14" s="51"/>
      <c r="E14" s="41" t="s">
        <v>29</v>
      </c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61" t="s">
        <v>27</v>
      </c>
      <c r="AN14" s="13" t="s">
        <v>29</v>
      </c>
      <c r="AR14" s="51"/>
      <c r="BE14" s="60"/>
      <c r="BS14" s="48" t="s">
        <v>6</v>
      </c>
    </row>
    <row r="15" spans="1:74" ht="6.9" customHeight="1">
      <c r="B15" s="51"/>
      <c r="AR15" s="51"/>
      <c r="BE15" s="60"/>
      <c r="BS15" s="48" t="s">
        <v>3</v>
      </c>
    </row>
    <row r="16" spans="1:74" ht="12" customHeight="1">
      <c r="B16" s="51"/>
      <c r="D16" s="61" t="s">
        <v>30</v>
      </c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77" t="s">
        <v>25</v>
      </c>
      <c r="AL16" s="265"/>
      <c r="AM16" s="265"/>
      <c r="AN16" s="278" t="s">
        <v>1</v>
      </c>
      <c r="AO16" s="265"/>
      <c r="AP16" s="265"/>
      <c r="AR16" s="51"/>
      <c r="BE16" s="60"/>
      <c r="BS16" s="48" t="s">
        <v>3</v>
      </c>
    </row>
    <row r="17" spans="1:71" ht="18.45" customHeight="1">
      <c r="B17" s="51"/>
      <c r="E17" s="278" t="s">
        <v>26</v>
      </c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  <c r="W17" s="265"/>
      <c r="X17" s="265"/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  <c r="AK17" s="277" t="s">
        <v>27</v>
      </c>
      <c r="AL17" s="265"/>
      <c r="AM17" s="265"/>
      <c r="AN17" s="278" t="s">
        <v>1</v>
      </c>
      <c r="AO17" s="265"/>
      <c r="AP17" s="265"/>
      <c r="AR17" s="51"/>
      <c r="BE17" s="60"/>
      <c r="BS17" s="48" t="s">
        <v>31</v>
      </c>
    </row>
    <row r="18" spans="1:71" ht="6.9" customHeight="1">
      <c r="B18" s="51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  <c r="Q18" s="265"/>
      <c r="R18" s="265"/>
      <c r="S18" s="265"/>
      <c r="T18" s="265"/>
      <c r="U18" s="265"/>
      <c r="V18" s="265"/>
      <c r="W18" s="265"/>
      <c r="X18" s="265"/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  <c r="AI18" s="265"/>
      <c r="AJ18" s="265"/>
      <c r="AK18" s="265"/>
      <c r="AL18" s="265"/>
      <c r="AM18" s="265"/>
      <c r="AN18" s="265"/>
      <c r="AO18" s="265"/>
      <c r="AP18" s="265"/>
      <c r="AR18" s="51"/>
      <c r="BE18" s="60"/>
      <c r="BS18" s="48" t="s">
        <v>6</v>
      </c>
    </row>
    <row r="19" spans="1:71" ht="12" customHeight="1">
      <c r="B19" s="51"/>
      <c r="D19" s="61" t="s">
        <v>32</v>
      </c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265"/>
      <c r="AJ19" s="265"/>
      <c r="AK19" s="277" t="s">
        <v>25</v>
      </c>
      <c r="AL19" s="265"/>
      <c r="AM19" s="265"/>
      <c r="AN19" s="278" t="s">
        <v>1</v>
      </c>
      <c r="AO19" s="265"/>
      <c r="AP19" s="265"/>
      <c r="AR19" s="51"/>
      <c r="BE19" s="60"/>
      <c r="BS19" s="48" t="s">
        <v>6</v>
      </c>
    </row>
    <row r="20" spans="1:71" ht="18.45" customHeight="1">
      <c r="B20" s="51"/>
      <c r="E20" s="278" t="s">
        <v>26</v>
      </c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77" t="s">
        <v>27</v>
      </c>
      <c r="AL20" s="265"/>
      <c r="AM20" s="265"/>
      <c r="AN20" s="278" t="s">
        <v>1</v>
      </c>
      <c r="AO20" s="265"/>
      <c r="AP20" s="265"/>
      <c r="AR20" s="51"/>
      <c r="BE20" s="60"/>
      <c r="BS20" s="48" t="s">
        <v>3</v>
      </c>
    </row>
    <row r="21" spans="1:71" ht="6.9" customHeight="1">
      <c r="B21" s="51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265"/>
      <c r="AJ21" s="265"/>
      <c r="AK21" s="265"/>
      <c r="AL21" s="265"/>
      <c r="AM21" s="265"/>
      <c r="AN21" s="265"/>
      <c r="AO21" s="265"/>
      <c r="AP21" s="265"/>
      <c r="AR21" s="51"/>
      <c r="BE21" s="60"/>
    </row>
    <row r="22" spans="1:71" ht="12" customHeight="1">
      <c r="B22" s="51"/>
      <c r="D22" s="61" t="s">
        <v>33</v>
      </c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  <c r="X22" s="2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  <c r="AI22" s="265"/>
      <c r="AJ22" s="265"/>
      <c r="AK22" s="265"/>
      <c r="AL22" s="265"/>
      <c r="AM22" s="265"/>
      <c r="AN22" s="265"/>
      <c r="AO22" s="265"/>
      <c r="AP22" s="265"/>
      <c r="AR22" s="51"/>
      <c r="BE22" s="60"/>
    </row>
    <row r="23" spans="1:71" ht="16.5" customHeight="1">
      <c r="B23" s="51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65"/>
      <c r="AP23" s="265"/>
      <c r="AR23" s="51"/>
      <c r="BE23" s="60"/>
    </row>
    <row r="24" spans="1:71" ht="6.9" customHeight="1">
      <c r="B24" s="51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5"/>
      <c r="Q24" s="265"/>
      <c r="R24" s="265"/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  <c r="AI24" s="265"/>
      <c r="AJ24" s="265"/>
      <c r="AK24" s="265"/>
      <c r="AL24" s="265"/>
      <c r="AM24" s="265"/>
      <c r="AN24" s="265"/>
      <c r="AO24" s="265"/>
      <c r="AP24" s="265"/>
      <c r="AR24" s="51"/>
      <c r="BE24" s="60"/>
    </row>
    <row r="25" spans="1:71" ht="6.9" customHeight="1">
      <c r="B25" s="51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R25" s="51"/>
      <c r="BE25" s="60"/>
    </row>
    <row r="26" spans="1:71" s="71" customFormat="1" ht="25.95" customHeight="1">
      <c r="A26" s="65"/>
      <c r="B26" s="66"/>
      <c r="C26" s="65"/>
      <c r="D26" s="67" t="s">
        <v>34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9">
        <f>ROUND(AG94,2)</f>
        <v>0</v>
      </c>
      <c r="AL26" s="70"/>
      <c r="AM26" s="70"/>
      <c r="AN26" s="70"/>
      <c r="AO26" s="70"/>
      <c r="AP26" s="65"/>
      <c r="AQ26" s="65"/>
      <c r="AR26" s="66"/>
      <c r="BE26" s="60"/>
    </row>
    <row r="27" spans="1:71" s="71" customFormat="1" ht="6.9" customHeight="1">
      <c r="A27" s="65"/>
      <c r="B27" s="66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6"/>
      <c r="BE27" s="60"/>
    </row>
    <row r="28" spans="1:71" s="71" customFormat="1" ht="13.2">
      <c r="A28" s="65"/>
      <c r="B28" s="66"/>
      <c r="C28" s="65"/>
      <c r="D28" s="65"/>
      <c r="E28" s="65"/>
      <c r="F28" s="65"/>
      <c r="G28" s="65"/>
      <c r="H28" s="65"/>
      <c r="I28" s="65"/>
      <c r="J28" s="65"/>
      <c r="K28" s="65"/>
      <c r="L28" s="72" t="s">
        <v>35</v>
      </c>
      <c r="M28" s="72"/>
      <c r="N28" s="72"/>
      <c r="O28" s="72"/>
      <c r="P28" s="72"/>
      <c r="Q28" s="65"/>
      <c r="R28" s="65"/>
      <c r="S28" s="65"/>
      <c r="T28" s="65"/>
      <c r="U28" s="65"/>
      <c r="V28" s="65"/>
      <c r="W28" s="72" t="s">
        <v>36</v>
      </c>
      <c r="X28" s="72"/>
      <c r="Y28" s="72"/>
      <c r="Z28" s="72"/>
      <c r="AA28" s="72"/>
      <c r="AB28" s="72"/>
      <c r="AC28" s="72"/>
      <c r="AD28" s="72"/>
      <c r="AE28" s="72"/>
      <c r="AF28" s="65"/>
      <c r="AG28" s="65"/>
      <c r="AH28" s="65"/>
      <c r="AI28" s="65"/>
      <c r="AJ28" s="65"/>
      <c r="AK28" s="72" t="s">
        <v>37</v>
      </c>
      <c r="AL28" s="72"/>
      <c r="AM28" s="72"/>
      <c r="AN28" s="72"/>
      <c r="AO28" s="72"/>
      <c r="AP28" s="65"/>
      <c r="AQ28" s="65"/>
      <c r="AR28" s="66"/>
      <c r="BE28" s="60"/>
    </row>
    <row r="29" spans="1:71" s="73" customFormat="1" ht="14.4" customHeight="1">
      <c r="B29" s="74"/>
      <c r="D29" s="61" t="s">
        <v>38</v>
      </c>
      <c r="F29" s="61" t="s">
        <v>39</v>
      </c>
      <c r="L29" s="75">
        <v>0.21</v>
      </c>
      <c r="M29" s="76"/>
      <c r="N29" s="76"/>
      <c r="O29" s="76"/>
      <c r="P29" s="76"/>
      <c r="W29" s="77">
        <f>ROUND(AZ94, 2)</f>
        <v>0</v>
      </c>
      <c r="X29" s="76"/>
      <c r="Y29" s="76"/>
      <c r="Z29" s="76"/>
      <c r="AA29" s="76"/>
      <c r="AB29" s="76"/>
      <c r="AC29" s="76"/>
      <c r="AD29" s="76"/>
      <c r="AE29" s="76"/>
      <c r="AK29" s="77">
        <f>ROUND(AV94, 2)</f>
        <v>0</v>
      </c>
      <c r="AL29" s="76"/>
      <c r="AM29" s="76"/>
      <c r="AN29" s="76"/>
      <c r="AO29" s="76"/>
      <c r="AR29" s="74"/>
      <c r="BE29" s="78"/>
    </row>
    <row r="30" spans="1:71" s="73" customFormat="1" ht="14.4" customHeight="1">
      <c r="B30" s="74"/>
      <c r="F30" s="61" t="s">
        <v>40</v>
      </c>
      <c r="L30" s="75">
        <v>0.12</v>
      </c>
      <c r="M30" s="76"/>
      <c r="N30" s="76"/>
      <c r="O30" s="76"/>
      <c r="P30" s="76"/>
      <c r="W30" s="77">
        <f>ROUND(BA94, 2)</f>
        <v>0</v>
      </c>
      <c r="X30" s="76"/>
      <c r="Y30" s="76"/>
      <c r="Z30" s="76"/>
      <c r="AA30" s="76"/>
      <c r="AB30" s="76"/>
      <c r="AC30" s="76"/>
      <c r="AD30" s="76"/>
      <c r="AE30" s="76"/>
      <c r="AK30" s="77">
        <f>ROUND(AW94, 2)</f>
        <v>0</v>
      </c>
      <c r="AL30" s="76"/>
      <c r="AM30" s="76"/>
      <c r="AN30" s="76"/>
      <c r="AO30" s="76"/>
      <c r="AR30" s="74"/>
      <c r="BE30" s="78"/>
    </row>
    <row r="31" spans="1:71" s="73" customFormat="1" ht="14.4" hidden="1" customHeight="1">
      <c r="B31" s="74"/>
      <c r="F31" s="61" t="s">
        <v>41</v>
      </c>
      <c r="L31" s="75">
        <v>0.21</v>
      </c>
      <c r="M31" s="76"/>
      <c r="N31" s="76"/>
      <c r="O31" s="76"/>
      <c r="P31" s="76"/>
      <c r="W31" s="77">
        <f>ROUND(BB94, 2)</f>
        <v>0</v>
      </c>
      <c r="X31" s="76"/>
      <c r="Y31" s="76"/>
      <c r="Z31" s="76"/>
      <c r="AA31" s="76"/>
      <c r="AB31" s="76"/>
      <c r="AC31" s="76"/>
      <c r="AD31" s="76"/>
      <c r="AE31" s="76"/>
      <c r="AK31" s="77">
        <v>0</v>
      </c>
      <c r="AL31" s="76"/>
      <c r="AM31" s="76"/>
      <c r="AN31" s="76"/>
      <c r="AO31" s="76"/>
      <c r="AR31" s="74"/>
      <c r="BE31" s="78"/>
    </row>
    <row r="32" spans="1:71" s="73" customFormat="1" ht="14.4" hidden="1" customHeight="1">
      <c r="B32" s="74"/>
      <c r="F32" s="61" t="s">
        <v>42</v>
      </c>
      <c r="L32" s="75">
        <v>0.12</v>
      </c>
      <c r="M32" s="76"/>
      <c r="N32" s="76"/>
      <c r="O32" s="76"/>
      <c r="P32" s="76"/>
      <c r="W32" s="77">
        <f>ROUND(BC94, 2)</f>
        <v>0</v>
      </c>
      <c r="X32" s="76"/>
      <c r="Y32" s="76"/>
      <c r="Z32" s="76"/>
      <c r="AA32" s="76"/>
      <c r="AB32" s="76"/>
      <c r="AC32" s="76"/>
      <c r="AD32" s="76"/>
      <c r="AE32" s="76"/>
      <c r="AK32" s="77">
        <v>0</v>
      </c>
      <c r="AL32" s="76"/>
      <c r="AM32" s="76"/>
      <c r="AN32" s="76"/>
      <c r="AO32" s="76"/>
      <c r="AR32" s="74"/>
      <c r="BE32" s="78"/>
    </row>
    <row r="33" spans="1:57" s="73" customFormat="1" ht="14.4" hidden="1" customHeight="1">
      <c r="B33" s="74"/>
      <c r="F33" s="61" t="s">
        <v>43</v>
      </c>
      <c r="L33" s="75">
        <v>0</v>
      </c>
      <c r="M33" s="76"/>
      <c r="N33" s="76"/>
      <c r="O33" s="76"/>
      <c r="P33" s="76"/>
      <c r="W33" s="77">
        <f>ROUND(BD94, 2)</f>
        <v>0</v>
      </c>
      <c r="X33" s="76"/>
      <c r="Y33" s="76"/>
      <c r="Z33" s="76"/>
      <c r="AA33" s="76"/>
      <c r="AB33" s="76"/>
      <c r="AC33" s="76"/>
      <c r="AD33" s="76"/>
      <c r="AE33" s="76"/>
      <c r="AK33" s="77">
        <v>0</v>
      </c>
      <c r="AL33" s="76"/>
      <c r="AM33" s="76"/>
      <c r="AN33" s="76"/>
      <c r="AO33" s="76"/>
      <c r="AR33" s="74"/>
      <c r="BE33" s="78"/>
    </row>
    <row r="34" spans="1:57" s="71" customFormat="1" ht="6.9" customHeight="1">
      <c r="A34" s="65"/>
      <c r="B34" s="66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6"/>
      <c r="BE34" s="60"/>
    </row>
    <row r="35" spans="1:57" s="71" customFormat="1" ht="25.95" customHeight="1">
      <c r="A35" s="65"/>
      <c r="B35" s="66"/>
      <c r="C35" s="79"/>
      <c r="D35" s="80" t="s">
        <v>44</v>
      </c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2" t="s">
        <v>45</v>
      </c>
      <c r="U35" s="81"/>
      <c r="V35" s="81"/>
      <c r="W35" s="81"/>
      <c r="X35" s="83" t="s">
        <v>46</v>
      </c>
      <c r="Y35" s="84"/>
      <c r="Z35" s="84"/>
      <c r="AA35" s="84"/>
      <c r="AB35" s="84"/>
      <c r="AC35" s="81"/>
      <c r="AD35" s="81"/>
      <c r="AE35" s="81"/>
      <c r="AF35" s="81"/>
      <c r="AG35" s="81"/>
      <c r="AH35" s="81"/>
      <c r="AI35" s="81"/>
      <c r="AJ35" s="81"/>
      <c r="AK35" s="85">
        <f>SUM(AK26:AK33)</f>
        <v>0</v>
      </c>
      <c r="AL35" s="84"/>
      <c r="AM35" s="84"/>
      <c r="AN35" s="84"/>
      <c r="AO35" s="86"/>
      <c r="AP35" s="79"/>
      <c r="AQ35" s="79"/>
      <c r="AR35" s="66"/>
      <c r="BE35" s="65"/>
    </row>
    <row r="36" spans="1:57" s="71" customFormat="1" ht="6.9" customHeight="1">
      <c r="A36" s="65"/>
      <c r="B36" s="66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65"/>
      <c r="AR36" s="66"/>
      <c r="BE36" s="65"/>
    </row>
    <row r="37" spans="1:57" s="71" customFormat="1" ht="14.4" customHeight="1">
      <c r="A37" s="65"/>
      <c r="B37" s="66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65"/>
      <c r="AR37" s="66"/>
      <c r="BE37" s="65"/>
    </row>
    <row r="38" spans="1:57" ht="14.4" customHeight="1">
      <c r="B38" s="51"/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  <c r="Q38" s="265"/>
      <c r="R38" s="265"/>
      <c r="S38" s="265"/>
      <c r="T38" s="265"/>
      <c r="U38" s="265"/>
      <c r="V38" s="265"/>
      <c r="W38" s="265"/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265"/>
      <c r="AL38" s="265"/>
      <c r="AM38" s="265"/>
      <c r="AN38" s="265"/>
      <c r="AO38" s="265"/>
      <c r="AP38" s="265"/>
      <c r="AR38" s="51"/>
    </row>
    <row r="39" spans="1:57" ht="14.4" customHeight="1">
      <c r="B39" s="51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265"/>
      <c r="P39" s="265"/>
      <c r="Q39" s="265"/>
      <c r="R39" s="265"/>
      <c r="S39" s="265"/>
      <c r="T39" s="265"/>
      <c r="U39" s="265"/>
      <c r="V39" s="265"/>
      <c r="W39" s="265"/>
      <c r="X39" s="265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  <c r="AI39" s="265"/>
      <c r="AJ39" s="265"/>
      <c r="AK39" s="265"/>
      <c r="AL39" s="265"/>
      <c r="AM39" s="265"/>
      <c r="AN39" s="265"/>
      <c r="AO39" s="265"/>
      <c r="AP39" s="265"/>
      <c r="AR39" s="51"/>
    </row>
    <row r="40" spans="1:57" ht="14.4" customHeight="1">
      <c r="B40" s="51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  <c r="V40" s="265"/>
      <c r="W40" s="265"/>
      <c r="X40" s="265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  <c r="AI40" s="265"/>
      <c r="AJ40" s="265"/>
      <c r="AK40" s="265"/>
      <c r="AL40" s="265"/>
      <c r="AM40" s="265"/>
      <c r="AN40" s="265"/>
      <c r="AO40" s="265"/>
      <c r="AP40" s="265"/>
      <c r="AR40" s="51"/>
    </row>
    <row r="41" spans="1:57" ht="14.4" customHeight="1">
      <c r="B41" s="51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R41" s="51"/>
    </row>
    <row r="42" spans="1:57" ht="14.4" customHeight="1">
      <c r="B42" s="51"/>
      <c r="C42" s="265"/>
      <c r="D42" s="265"/>
      <c r="E42" s="265"/>
      <c r="F42" s="265"/>
      <c r="G42" s="265"/>
      <c r="H42" s="265"/>
      <c r="I42" s="265"/>
      <c r="J42" s="265"/>
      <c r="K42" s="265"/>
      <c r="L42" s="265"/>
      <c r="M42" s="265"/>
      <c r="N42" s="265"/>
      <c r="O42" s="265"/>
      <c r="P42" s="265"/>
      <c r="Q42" s="265"/>
      <c r="R42" s="265"/>
      <c r="S42" s="265"/>
      <c r="T42" s="265"/>
      <c r="U42" s="265"/>
      <c r="V42" s="265"/>
      <c r="W42" s="265"/>
      <c r="X42" s="265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P42" s="265"/>
      <c r="AR42" s="51"/>
    </row>
    <row r="43" spans="1:57" ht="14.4" customHeight="1">
      <c r="B43" s="51"/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5"/>
      <c r="P43" s="265"/>
      <c r="Q43" s="265"/>
      <c r="R43" s="265"/>
      <c r="S43" s="265"/>
      <c r="T43" s="265"/>
      <c r="U43" s="265"/>
      <c r="V43" s="265"/>
      <c r="W43" s="265"/>
      <c r="X43" s="265"/>
      <c r="Y43" s="265"/>
      <c r="Z43" s="265"/>
      <c r="AA43" s="265"/>
      <c r="AB43" s="265"/>
      <c r="AC43" s="265"/>
      <c r="AD43" s="265"/>
      <c r="AE43" s="265"/>
      <c r="AF43" s="265"/>
      <c r="AG43" s="265"/>
      <c r="AH43" s="265"/>
      <c r="AI43" s="265"/>
      <c r="AJ43" s="265"/>
      <c r="AK43" s="265"/>
      <c r="AL43" s="265"/>
      <c r="AM43" s="265"/>
      <c r="AN43" s="265"/>
      <c r="AO43" s="265"/>
      <c r="AP43" s="265"/>
      <c r="AR43" s="51"/>
    </row>
    <row r="44" spans="1:57" ht="14.4" customHeight="1">
      <c r="B44" s="51"/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5"/>
      <c r="Q44" s="265"/>
      <c r="R44" s="265"/>
      <c r="S44" s="265"/>
      <c r="T44" s="265"/>
      <c r="U44" s="265"/>
      <c r="V44" s="265"/>
      <c r="W44" s="265"/>
      <c r="X44" s="265"/>
      <c r="Y44" s="265"/>
      <c r="Z44" s="265"/>
      <c r="AA44" s="265"/>
      <c r="AB44" s="265"/>
      <c r="AC44" s="265"/>
      <c r="AD44" s="265"/>
      <c r="AE44" s="265"/>
      <c r="AF44" s="265"/>
      <c r="AG44" s="265"/>
      <c r="AH44" s="265"/>
      <c r="AI44" s="265"/>
      <c r="AJ44" s="265"/>
      <c r="AK44" s="265"/>
      <c r="AL44" s="265"/>
      <c r="AM44" s="265"/>
      <c r="AN44" s="265"/>
      <c r="AO44" s="265"/>
      <c r="AP44" s="265"/>
      <c r="AR44" s="51"/>
    </row>
    <row r="45" spans="1:57" ht="14.4" customHeight="1">
      <c r="B45" s="51"/>
      <c r="C45" s="265"/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265"/>
      <c r="AJ45" s="265"/>
      <c r="AK45" s="265"/>
      <c r="AL45" s="265"/>
      <c r="AM45" s="265"/>
      <c r="AN45" s="265"/>
      <c r="AO45" s="265"/>
      <c r="AP45" s="265"/>
      <c r="AR45" s="51"/>
    </row>
    <row r="46" spans="1:57" ht="14.4" customHeight="1">
      <c r="B46" s="51"/>
      <c r="C46" s="265"/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265"/>
      <c r="Q46" s="265"/>
      <c r="R46" s="265"/>
      <c r="S46" s="265"/>
      <c r="T46" s="265"/>
      <c r="U46" s="265"/>
      <c r="V46" s="265"/>
      <c r="W46" s="265"/>
      <c r="X46" s="265"/>
      <c r="Y46" s="265"/>
      <c r="Z46" s="265"/>
      <c r="AA46" s="265"/>
      <c r="AB46" s="265"/>
      <c r="AC46" s="265"/>
      <c r="AD46" s="265"/>
      <c r="AE46" s="265"/>
      <c r="AF46" s="265"/>
      <c r="AG46" s="265"/>
      <c r="AH46" s="265"/>
      <c r="AI46" s="265"/>
      <c r="AJ46" s="265"/>
      <c r="AK46" s="265"/>
      <c r="AL46" s="265"/>
      <c r="AM46" s="265"/>
      <c r="AN46" s="265"/>
      <c r="AO46" s="265"/>
      <c r="AP46" s="265"/>
      <c r="AR46" s="51"/>
    </row>
    <row r="47" spans="1:57" ht="14.4" customHeight="1">
      <c r="B47" s="51"/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R47" s="51"/>
    </row>
    <row r="48" spans="1:57" ht="14.4" customHeight="1">
      <c r="B48" s="51"/>
      <c r="C48" s="265"/>
      <c r="D48" s="265"/>
      <c r="E48" s="265"/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/>
      <c r="Q48" s="265"/>
      <c r="R48" s="265"/>
      <c r="S48" s="265"/>
      <c r="T48" s="265"/>
      <c r="U48" s="265"/>
      <c r="V48" s="265"/>
      <c r="W48" s="265"/>
      <c r="X48" s="265"/>
      <c r="Y48" s="265"/>
      <c r="Z48" s="265"/>
      <c r="AA48" s="265"/>
      <c r="AB48" s="265"/>
      <c r="AC48" s="265"/>
      <c r="AD48" s="265"/>
      <c r="AE48" s="265"/>
      <c r="AF48" s="265"/>
      <c r="AG48" s="265"/>
      <c r="AH48" s="265"/>
      <c r="AI48" s="265"/>
      <c r="AJ48" s="265"/>
      <c r="AK48" s="265"/>
      <c r="AL48" s="265"/>
      <c r="AM48" s="265"/>
      <c r="AN48" s="265"/>
      <c r="AO48" s="265"/>
      <c r="AP48" s="265"/>
      <c r="AR48" s="51"/>
    </row>
    <row r="49" spans="1:57" s="71" customFormat="1" ht="14.4" customHeight="1">
      <c r="B49" s="87"/>
      <c r="C49" s="274"/>
      <c r="D49" s="266" t="s">
        <v>47</v>
      </c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7"/>
      <c r="R49" s="26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6" t="s">
        <v>48</v>
      </c>
      <c r="AI49" s="267"/>
      <c r="AJ49" s="267"/>
      <c r="AK49" s="267"/>
      <c r="AL49" s="267"/>
      <c r="AM49" s="267"/>
      <c r="AN49" s="267"/>
      <c r="AO49" s="267"/>
      <c r="AP49" s="274"/>
      <c r="AR49" s="87"/>
    </row>
    <row r="50" spans="1:57" ht="10.199999999999999">
      <c r="B50" s="51"/>
      <c r="C50" s="265"/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  <c r="P50" s="265"/>
      <c r="Q50" s="265"/>
      <c r="R50" s="265"/>
      <c r="S50" s="265"/>
      <c r="T50" s="265"/>
      <c r="U50" s="265"/>
      <c r="V50" s="265"/>
      <c r="W50" s="265"/>
      <c r="X50" s="265"/>
      <c r="Y50" s="265"/>
      <c r="Z50" s="265"/>
      <c r="AA50" s="265"/>
      <c r="AB50" s="265"/>
      <c r="AC50" s="265"/>
      <c r="AD50" s="265"/>
      <c r="AE50" s="265"/>
      <c r="AF50" s="265"/>
      <c r="AG50" s="265"/>
      <c r="AH50" s="265"/>
      <c r="AI50" s="265"/>
      <c r="AJ50" s="265"/>
      <c r="AK50" s="265"/>
      <c r="AL50" s="265"/>
      <c r="AM50" s="265"/>
      <c r="AN50" s="265"/>
      <c r="AO50" s="265"/>
      <c r="AP50" s="265"/>
      <c r="AR50" s="51"/>
    </row>
    <row r="51" spans="1:57" ht="10.199999999999999">
      <c r="B51" s="51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N51" s="265"/>
      <c r="O51" s="265"/>
      <c r="P51" s="265"/>
      <c r="Q51" s="265"/>
      <c r="R51" s="265"/>
      <c r="S51" s="265"/>
      <c r="T51" s="265"/>
      <c r="U51" s="265"/>
      <c r="V51" s="265"/>
      <c r="W51" s="265"/>
      <c r="X51" s="265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/>
      <c r="AN51" s="265"/>
      <c r="AO51" s="265"/>
      <c r="AP51" s="265"/>
      <c r="AR51" s="51"/>
    </row>
    <row r="52" spans="1:57" ht="10.199999999999999">
      <c r="B52" s="51"/>
      <c r="C52" s="265"/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65"/>
      <c r="AG52" s="265"/>
      <c r="AH52" s="265"/>
      <c r="AI52" s="265"/>
      <c r="AJ52" s="265"/>
      <c r="AK52" s="265"/>
      <c r="AL52" s="265"/>
      <c r="AM52" s="265"/>
      <c r="AN52" s="265"/>
      <c r="AO52" s="265"/>
      <c r="AP52" s="265"/>
      <c r="AR52" s="51"/>
    </row>
    <row r="53" spans="1:57" ht="10.199999999999999">
      <c r="B53" s="51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  <c r="Q53" s="265"/>
      <c r="R53" s="265"/>
      <c r="S53" s="265"/>
      <c r="T53" s="265"/>
      <c r="U53" s="265"/>
      <c r="V53" s="265"/>
      <c r="W53" s="265"/>
      <c r="X53" s="265"/>
      <c r="Y53" s="265"/>
      <c r="Z53" s="265"/>
      <c r="AA53" s="265"/>
      <c r="AB53" s="265"/>
      <c r="AC53" s="265"/>
      <c r="AD53" s="265"/>
      <c r="AE53" s="265"/>
      <c r="AF53" s="265"/>
      <c r="AG53" s="265"/>
      <c r="AH53" s="265"/>
      <c r="AI53" s="265"/>
      <c r="AJ53" s="265"/>
      <c r="AK53" s="265"/>
      <c r="AL53" s="265"/>
      <c r="AM53" s="265"/>
      <c r="AN53" s="265"/>
      <c r="AO53" s="265"/>
      <c r="AP53" s="265"/>
      <c r="AR53" s="51"/>
    </row>
    <row r="54" spans="1:57" ht="10.199999999999999">
      <c r="B54" s="51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Y54" s="265"/>
      <c r="Z54" s="265"/>
      <c r="AA54" s="265"/>
      <c r="AB54" s="265"/>
      <c r="AC54" s="265"/>
      <c r="AD54" s="265"/>
      <c r="AE54" s="265"/>
      <c r="AF54" s="265"/>
      <c r="AG54" s="265"/>
      <c r="AH54" s="265"/>
      <c r="AI54" s="265"/>
      <c r="AJ54" s="265"/>
      <c r="AK54" s="265"/>
      <c r="AL54" s="265"/>
      <c r="AM54" s="265"/>
      <c r="AN54" s="265"/>
      <c r="AO54" s="265"/>
      <c r="AP54" s="265"/>
      <c r="AR54" s="51"/>
    </row>
    <row r="55" spans="1:57" ht="10.199999999999999">
      <c r="B55" s="51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65"/>
      <c r="AG55" s="265"/>
      <c r="AH55" s="265"/>
      <c r="AI55" s="265"/>
      <c r="AJ55" s="265"/>
      <c r="AK55" s="265"/>
      <c r="AL55" s="265"/>
      <c r="AM55" s="265"/>
      <c r="AN55" s="265"/>
      <c r="AO55" s="265"/>
      <c r="AP55" s="265"/>
      <c r="AR55" s="51"/>
    </row>
    <row r="56" spans="1:57" ht="10.199999999999999">
      <c r="B56" s="51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  <c r="AI56" s="265"/>
      <c r="AJ56" s="265"/>
      <c r="AK56" s="265"/>
      <c r="AL56" s="265"/>
      <c r="AM56" s="265"/>
      <c r="AN56" s="265"/>
      <c r="AO56" s="265"/>
      <c r="AP56" s="265"/>
      <c r="AR56" s="51"/>
    </row>
    <row r="57" spans="1:57" ht="10.199999999999999">
      <c r="B57" s="51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N57" s="265"/>
      <c r="O57" s="265"/>
      <c r="P57" s="265"/>
      <c r="Q57" s="265"/>
      <c r="R57" s="265"/>
      <c r="S57" s="265"/>
      <c r="T57" s="265"/>
      <c r="U57" s="265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265"/>
      <c r="AJ57" s="265"/>
      <c r="AK57" s="265"/>
      <c r="AL57" s="265"/>
      <c r="AM57" s="265"/>
      <c r="AN57" s="265"/>
      <c r="AO57" s="265"/>
      <c r="AP57" s="265"/>
      <c r="AR57" s="51"/>
    </row>
    <row r="58" spans="1:57" ht="10.199999999999999">
      <c r="B58" s="51"/>
      <c r="C58" s="265"/>
      <c r="D58" s="265"/>
      <c r="E58" s="265"/>
      <c r="F58" s="265"/>
      <c r="G58" s="265"/>
      <c r="H58" s="265"/>
      <c r="I58" s="265"/>
      <c r="J58" s="265"/>
      <c r="K58" s="265"/>
      <c r="L58" s="265"/>
      <c r="M58" s="265"/>
      <c r="N58" s="265"/>
      <c r="O58" s="265"/>
      <c r="P58" s="265"/>
      <c r="Q58" s="265"/>
      <c r="R58" s="265"/>
      <c r="S58" s="265"/>
      <c r="T58" s="265"/>
      <c r="U58" s="265"/>
      <c r="V58" s="265"/>
      <c r="W58" s="265"/>
      <c r="X58" s="265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265"/>
      <c r="AR58" s="51"/>
    </row>
    <row r="59" spans="1:57" ht="10.199999999999999">
      <c r="B59" s="51"/>
      <c r="C59" s="265"/>
      <c r="D59" s="265"/>
      <c r="E59" s="265"/>
      <c r="F59" s="265"/>
      <c r="G59" s="265"/>
      <c r="H59" s="265"/>
      <c r="I59" s="265"/>
      <c r="J59" s="265"/>
      <c r="K59" s="265"/>
      <c r="L59" s="265"/>
      <c r="M59" s="265"/>
      <c r="N59" s="265"/>
      <c r="O59" s="265"/>
      <c r="P59" s="265"/>
      <c r="Q59" s="265"/>
      <c r="R59" s="265"/>
      <c r="S59" s="265"/>
      <c r="T59" s="265"/>
      <c r="U59" s="265"/>
      <c r="V59" s="265"/>
      <c r="W59" s="265"/>
      <c r="X59" s="265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5"/>
      <c r="AN59" s="265"/>
      <c r="AO59" s="265"/>
      <c r="AP59" s="265"/>
      <c r="AR59" s="51"/>
    </row>
    <row r="60" spans="1:57" s="71" customFormat="1" ht="13.2">
      <c r="A60" s="65"/>
      <c r="B60" s="66"/>
      <c r="C60" s="30"/>
      <c r="D60" s="268" t="s">
        <v>49</v>
      </c>
      <c r="E60" s="269"/>
      <c r="F60" s="269"/>
      <c r="G60" s="269"/>
      <c r="H60" s="269"/>
      <c r="I60" s="269"/>
      <c r="J60" s="269"/>
      <c r="K60" s="269"/>
      <c r="L60" s="269"/>
      <c r="M60" s="269"/>
      <c r="N60" s="269"/>
      <c r="O60" s="269"/>
      <c r="P60" s="269"/>
      <c r="Q60" s="269"/>
      <c r="R60" s="269"/>
      <c r="S60" s="269"/>
      <c r="T60" s="269"/>
      <c r="U60" s="269"/>
      <c r="V60" s="268" t="s">
        <v>50</v>
      </c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9"/>
      <c r="AH60" s="268" t="s">
        <v>49</v>
      </c>
      <c r="AI60" s="269"/>
      <c r="AJ60" s="269"/>
      <c r="AK60" s="269"/>
      <c r="AL60" s="269"/>
      <c r="AM60" s="268" t="s">
        <v>50</v>
      </c>
      <c r="AN60" s="269"/>
      <c r="AO60" s="269"/>
      <c r="AP60" s="30"/>
      <c r="AQ60" s="65"/>
      <c r="AR60" s="66"/>
      <c r="BE60" s="65"/>
    </row>
    <row r="61" spans="1:57" ht="10.199999999999999">
      <c r="B61" s="51"/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265"/>
      <c r="N61" s="265"/>
      <c r="O61" s="265"/>
      <c r="P61" s="265"/>
      <c r="Q61" s="265"/>
      <c r="R61" s="265"/>
      <c r="S61" s="265"/>
      <c r="T61" s="265"/>
      <c r="U61" s="265"/>
      <c r="V61" s="265"/>
      <c r="W61" s="265"/>
      <c r="X61" s="265"/>
      <c r="Y61" s="265"/>
      <c r="Z61" s="265"/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R61" s="51"/>
    </row>
    <row r="62" spans="1:57" ht="10.199999999999999">
      <c r="B62" s="51"/>
      <c r="C62" s="265"/>
      <c r="D62" s="265"/>
      <c r="E62" s="265"/>
      <c r="F62" s="265"/>
      <c r="G62" s="265"/>
      <c r="H62" s="265"/>
      <c r="I62" s="265"/>
      <c r="J62" s="265"/>
      <c r="K62" s="265"/>
      <c r="L62" s="265"/>
      <c r="M62" s="265"/>
      <c r="N62" s="265"/>
      <c r="O62" s="265"/>
      <c r="P62" s="265"/>
      <c r="Q62" s="265"/>
      <c r="R62" s="265"/>
      <c r="S62" s="265"/>
      <c r="T62" s="265"/>
      <c r="U62" s="265"/>
      <c r="V62" s="265"/>
      <c r="W62" s="265"/>
      <c r="X62" s="265"/>
      <c r="Y62" s="265"/>
      <c r="Z62" s="265"/>
      <c r="AA62" s="265"/>
      <c r="AB62" s="265"/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5"/>
      <c r="AN62" s="265"/>
      <c r="AO62" s="265"/>
      <c r="AP62" s="265"/>
      <c r="AR62" s="51"/>
    </row>
    <row r="63" spans="1:57" ht="10.199999999999999">
      <c r="B63" s="51"/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265"/>
      <c r="P63" s="265"/>
      <c r="Q63" s="265"/>
      <c r="R63" s="265"/>
      <c r="S63" s="265"/>
      <c r="T63" s="265"/>
      <c r="U63" s="265"/>
      <c r="V63" s="265"/>
      <c r="W63" s="265"/>
      <c r="X63" s="265"/>
      <c r="Y63" s="265"/>
      <c r="Z63" s="265"/>
      <c r="AA63" s="265"/>
      <c r="AB63" s="265"/>
      <c r="AC63" s="265"/>
      <c r="AD63" s="265"/>
      <c r="AE63" s="265"/>
      <c r="AF63" s="265"/>
      <c r="AG63" s="265"/>
      <c r="AH63" s="265"/>
      <c r="AI63" s="265"/>
      <c r="AJ63" s="265"/>
      <c r="AK63" s="265"/>
      <c r="AL63" s="265"/>
      <c r="AM63" s="265"/>
      <c r="AN63" s="265"/>
      <c r="AO63" s="265"/>
      <c r="AP63" s="265"/>
      <c r="AR63" s="51"/>
    </row>
    <row r="64" spans="1:57" s="71" customFormat="1" ht="13.2">
      <c r="A64" s="65"/>
      <c r="B64" s="66"/>
      <c r="C64" s="30"/>
      <c r="D64" s="266" t="s">
        <v>51</v>
      </c>
      <c r="E64" s="272"/>
      <c r="F64" s="272"/>
      <c r="G64" s="272"/>
      <c r="H64" s="272"/>
      <c r="I64" s="272"/>
      <c r="J64" s="272"/>
      <c r="K64" s="272"/>
      <c r="L64" s="272"/>
      <c r="M64" s="272"/>
      <c r="N64" s="272"/>
      <c r="O64" s="272"/>
      <c r="P64" s="272"/>
      <c r="Q64" s="272"/>
      <c r="R64" s="272"/>
      <c r="S64" s="272"/>
      <c r="T64" s="272"/>
      <c r="U64" s="272"/>
      <c r="V64" s="272"/>
      <c r="W64" s="272"/>
      <c r="X64" s="272"/>
      <c r="Y64" s="272"/>
      <c r="Z64" s="272"/>
      <c r="AA64" s="272"/>
      <c r="AB64" s="272"/>
      <c r="AC64" s="272"/>
      <c r="AD64" s="272"/>
      <c r="AE64" s="272"/>
      <c r="AF64" s="272"/>
      <c r="AG64" s="272"/>
      <c r="AH64" s="266" t="s">
        <v>52</v>
      </c>
      <c r="AI64" s="272"/>
      <c r="AJ64" s="272"/>
      <c r="AK64" s="272"/>
      <c r="AL64" s="272"/>
      <c r="AM64" s="272"/>
      <c r="AN64" s="272"/>
      <c r="AO64" s="272"/>
      <c r="AP64" s="30"/>
      <c r="AQ64" s="65"/>
      <c r="AR64" s="66"/>
      <c r="BE64" s="65"/>
    </row>
    <row r="65" spans="1:57" ht="10.199999999999999">
      <c r="B65" s="51"/>
      <c r="C65" s="265"/>
      <c r="D65" s="265"/>
      <c r="E65" s="265"/>
      <c r="F65" s="265"/>
      <c r="G65" s="265"/>
      <c r="H65" s="265"/>
      <c r="I65" s="265"/>
      <c r="J65" s="265"/>
      <c r="K65" s="265"/>
      <c r="L65" s="265"/>
      <c r="M65" s="265"/>
      <c r="N65" s="265"/>
      <c r="O65" s="265"/>
      <c r="P65" s="265"/>
      <c r="Q65" s="265"/>
      <c r="R65" s="265"/>
      <c r="S65" s="265"/>
      <c r="T65" s="265"/>
      <c r="U65" s="265"/>
      <c r="V65" s="265"/>
      <c r="W65" s="265"/>
      <c r="X65" s="265"/>
      <c r="Y65" s="265"/>
      <c r="Z65" s="265"/>
      <c r="AA65" s="265"/>
      <c r="AB65" s="265"/>
      <c r="AC65" s="265"/>
      <c r="AD65" s="265"/>
      <c r="AE65" s="265"/>
      <c r="AF65" s="265"/>
      <c r="AG65" s="265"/>
      <c r="AH65" s="265"/>
      <c r="AI65" s="265"/>
      <c r="AJ65" s="265"/>
      <c r="AK65" s="265"/>
      <c r="AL65" s="265"/>
      <c r="AM65" s="265"/>
      <c r="AN65" s="265"/>
      <c r="AO65" s="265"/>
      <c r="AP65" s="265"/>
      <c r="AR65" s="51"/>
    </row>
    <row r="66" spans="1:57" ht="10.199999999999999">
      <c r="B66" s="51"/>
      <c r="C66" s="265"/>
      <c r="D66" s="265"/>
      <c r="E66" s="265"/>
      <c r="F66" s="265"/>
      <c r="G66" s="265"/>
      <c r="H66" s="265"/>
      <c r="I66" s="265"/>
      <c r="J66" s="265"/>
      <c r="K66" s="265"/>
      <c r="L66" s="265"/>
      <c r="M66" s="265"/>
      <c r="N66" s="265"/>
      <c r="O66" s="265"/>
      <c r="P66" s="265"/>
      <c r="Q66" s="265"/>
      <c r="R66" s="265"/>
      <c r="S66" s="265"/>
      <c r="T66" s="265"/>
      <c r="U66" s="265"/>
      <c r="V66" s="265"/>
      <c r="W66" s="265"/>
      <c r="X66" s="265"/>
      <c r="Y66" s="265"/>
      <c r="Z66" s="265"/>
      <c r="AA66" s="265"/>
      <c r="AB66" s="265"/>
      <c r="AC66" s="265"/>
      <c r="AD66" s="265"/>
      <c r="AE66" s="265"/>
      <c r="AF66" s="265"/>
      <c r="AG66" s="265"/>
      <c r="AH66" s="265"/>
      <c r="AI66" s="265"/>
      <c r="AJ66" s="265"/>
      <c r="AK66" s="265"/>
      <c r="AL66" s="265"/>
      <c r="AM66" s="265"/>
      <c r="AN66" s="265"/>
      <c r="AO66" s="265"/>
      <c r="AP66" s="265"/>
      <c r="AR66" s="51"/>
    </row>
    <row r="67" spans="1:57" ht="10.199999999999999">
      <c r="B67" s="51"/>
      <c r="C67" s="265"/>
      <c r="D67" s="265"/>
      <c r="E67" s="265"/>
      <c r="F67" s="265"/>
      <c r="G67" s="265"/>
      <c r="H67" s="265"/>
      <c r="I67" s="265"/>
      <c r="J67" s="265"/>
      <c r="K67" s="265"/>
      <c r="L67" s="265"/>
      <c r="M67" s="265"/>
      <c r="N67" s="265"/>
      <c r="O67" s="265"/>
      <c r="P67" s="265"/>
      <c r="Q67" s="265"/>
      <c r="R67" s="265"/>
      <c r="S67" s="265"/>
      <c r="T67" s="265"/>
      <c r="U67" s="265"/>
      <c r="V67" s="265"/>
      <c r="W67" s="265"/>
      <c r="X67" s="265"/>
      <c r="Y67" s="265"/>
      <c r="Z67" s="265"/>
      <c r="AA67" s="265"/>
      <c r="AB67" s="265"/>
      <c r="AC67" s="265"/>
      <c r="AD67" s="265"/>
      <c r="AE67" s="265"/>
      <c r="AF67" s="265"/>
      <c r="AG67" s="265"/>
      <c r="AH67" s="265"/>
      <c r="AI67" s="265"/>
      <c r="AJ67" s="265"/>
      <c r="AK67" s="265"/>
      <c r="AL67" s="265"/>
      <c r="AM67" s="265"/>
      <c r="AN67" s="265"/>
      <c r="AO67" s="265"/>
      <c r="AP67" s="265"/>
      <c r="AR67" s="51"/>
    </row>
    <row r="68" spans="1:57" ht="10.199999999999999">
      <c r="B68" s="51"/>
      <c r="C68" s="265"/>
      <c r="D68" s="265"/>
      <c r="E68" s="265"/>
      <c r="F68" s="265"/>
      <c r="G68" s="265"/>
      <c r="H68" s="265"/>
      <c r="I68" s="265"/>
      <c r="J68" s="265"/>
      <c r="K68" s="265"/>
      <c r="L68" s="265"/>
      <c r="M68" s="265"/>
      <c r="N68" s="265"/>
      <c r="O68" s="265"/>
      <c r="P68" s="265"/>
      <c r="Q68" s="265"/>
      <c r="R68" s="265"/>
      <c r="S68" s="265"/>
      <c r="T68" s="265"/>
      <c r="U68" s="265"/>
      <c r="V68" s="265"/>
      <c r="W68" s="265"/>
      <c r="X68" s="265"/>
      <c r="Y68" s="265"/>
      <c r="Z68" s="265"/>
      <c r="AA68" s="265"/>
      <c r="AB68" s="265"/>
      <c r="AC68" s="265"/>
      <c r="AD68" s="265"/>
      <c r="AE68" s="265"/>
      <c r="AF68" s="265"/>
      <c r="AG68" s="265"/>
      <c r="AH68" s="265"/>
      <c r="AI68" s="265"/>
      <c r="AJ68" s="265"/>
      <c r="AK68" s="265"/>
      <c r="AL68" s="265"/>
      <c r="AM68" s="265"/>
      <c r="AN68" s="265"/>
      <c r="AO68" s="265"/>
      <c r="AP68" s="265"/>
      <c r="AR68" s="51"/>
    </row>
    <row r="69" spans="1:57" ht="10.199999999999999">
      <c r="B69" s="51"/>
      <c r="C69" s="265"/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265"/>
      <c r="O69" s="265"/>
      <c r="P69" s="265"/>
      <c r="Q69" s="265"/>
      <c r="R69" s="265"/>
      <c r="S69" s="265"/>
      <c r="T69" s="265"/>
      <c r="U69" s="265"/>
      <c r="V69" s="265"/>
      <c r="W69" s="265"/>
      <c r="X69" s="265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5"/>
      <c r="AN69" s="265"/>
      <c r="AO69" s="265"/>
      <c r="AP69" s="265"/>
      <c r="AR69" s="51"/>
    </row>
    <row r="70" spans="1:57" ht="10.199999999999999">
      <c r="B70" s="51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265"/>
      <c r="O70" s="265"/>
      <c r="P70" s="265"/>
      <c r="Q70" s="265"/>
      <c r="R70" s="265"/>
      <c r="S70" s="265"/>
      <c r="T70" s="265"/>
      <c r="U70" s="265"/>
      <c r="V70" s="265"/>
      <c r="W70" s="265"/>
      <c r="X70" s="265"/>
      <c r="Y70" s="265"/>
      <c r="Z70" s="265"/>
      <c r="AA70" s="265"/>
      <c r="AB70" s="265"/>
      <c r="AC70" s="265"/>
      <c r="AD70" s="265"/>
      <c r="AE70" s="265"/>
      <c r="AF70" s="265"/>
      <c r="AG70" s="265"/>
      <c r="AH70" s="265"/>
      <c r="AI70" s="265"/>
      <c r="AJ70" s="265"/>
      <c r="AK70" s="265"/>
      <c r="AL70" s="265"/>
      <c r="AM70" s="265"/>
      <c r="AN70" s="265"/>
      <c r="AO70" s="265"/>
      <c r="AP70" s="265"/>
      <c r="AR70" s="51"/>
    </row>
    <row r="71" spans="1:57" ht="10.199999999999999">
      <c r="B71" s="51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265"/>
      <c r="O71" s="265"/>
      <c r="P71" s="265"/>
      <c r="Q71" s="265"/>
      <c r="R71" s="265"/>
      <c r="S71" s="265"/>
      <c r="T71" s="265"/>
      <c r="U71" s="265"/>
      <c r="V71" s="265"/>
      <c r="W71" s="265"/>
      <c r="X71" s="265"/>
      <c r="Y71" s="265"/>
      <c r="Z71" s="265"/>
      <c r="AA71" s="265"/>
      <c r="AB71" s="265"/>
      <c r="AC71" s="265"/>
      <c r="AD71" s="265"/>
      <c r="AE71" s="265"/>
      <c r="AF71" s="265"/>
      <c r="AG71" s="265"/>
      <c r="AH71" s="265"/>
      <c r="AI71" s="265"/>
      <c r="AJ71" s="265"/>
      <c r="AK71" s="265"/>
      <c r="AL71" s="265"/>
      <c r="AM71" s="265"/>
      <c r="AN71" s="265"/>
      <c r="AO71" s="265"/>
      <c r="AP71" s="265"/>
      <c r="AR71" s="51"/>
    </row>
    <row r="72" spans="1:57" ht="10.199999999999999">
      <c r="B72" s="51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265"/>
      <c r="O72" s="265"/>
      <c r="P72" s="265"/>
      <c r="Q72" s="265"/>
      <c r="R72" s="265"/>
      <c r="S72" s="265"/>
      <c r="T72" s="265"/>
      <c r="U72" s="265"/>
      <c r="V72" s="265"/>
      <c r="W72" s="265"/>
      <c r="X72" s="265"/>
      <c r="Y72" s="265"/>
      <c r="Z72" s="265"/>
      <c r="AA72" s="265"/>
      <c r="AB72" s="265"/>
      <c r="AC72" s="265"/>
      <c r="AD72" s="265"/>
      <c r="AE72" s="265"/>
      <c r="AF72" s="265"/>
      <c r="AG72" s="265"/>
      <c r="AH72" s="265"/>
      <c r="AI72" s="265"/>
      <c r="AJ72" s="265"/>
      <c r="AK72" s="265"/>
      <c r="AL72" s="265"/>
      <c r="AM72" s="265"/>
      <c r="AN72" s="265"/>
      <c r="AO72" s="265"/>
      <c r="AP72" s="265"/>
      <c r="AR72" s="51"/>
    </row>
    <row r="73" spans="1:57" ht="10.199999999999999">
      <c r="B73" s="51"/>
      <c r="C73" s="265"/>
      <c r="D73" s="265"/>
      <c r="E73" s="265"/>
      <c r="F73" s="265"/>
      <c r="G73" s="265"/>
      <c r="H73" s="265"/>
      <c r="I73" s="265"/>
      <c r="J73" s="265"/>
      <c r="K73" s="265"/>
      <c r="L73" s="265"/>
      <c r="M73" s="265"/>
      <c r="N73" s="265"/>
      <c r="O73" s="265"/>
      <c r="P73" s="265"/>
      <c r="Q73" s="265"/>
      <c r="R73" s="265"/>
      <c r="S73" s="265"/>
      <c r="T73" s="265"/>
      <c r="U73" s="265"/>
      <c r="V73" s="265"/>
      <c r="W73" s="265"/>
      <c r="X73" s="265"/>
      <c r="Y73" s="265"/>
      <c r="Z73" s="265"/>
      <c r="AA73" s="265"/>
      <c r="AB73" s="265"/>
      <c r="AC73" s="265"/>
      <c r="AD73" s="265"/>
      <c r="AE73" s="265"/>
      <c r="AF73" s="265"/>
      <c r="AG73" s="265"/>
      <c r="AH73" s="265"/>
      <c r="AI73" s="265"/>
      <c r="AJ73" s="265"/>
      <c r="AK73" s="265"/>
      <c r="AL73" s="265"/>
      <c r="AM73" s="265"/>
      <c r="AN73" s="265"/>
      <c r="AO73" s="265"/>
      <c r="AP73" s="265"/>
      <c r="AR73" s="51"/>
    </row>
    <row r="74" spans="1:57" ht="10.199999999999999">
      <c r="B74" s="51"/>
      <c r="C74" s="265"/>
      <c r="D74" s="265"/>
      <c r="E74" s="265"/>
      <c r="F74" s="265"/>
      <c r="G74" s="265"/>
      <c r="H74" s="265"/>
      <c r="I74" s="265"/>
      <c r="J74" s="265"/>
      <c r="K74" s="265"/>
      <c r="L74" s="265"/>
      <c r="M74" s="265"/>
      <c r="N74" s="265"/>
      <c r="O74" s="265"/>
      <c r="P74" s="265"/>
      <c r="Q74" s="265"/>
      <c r="R74" s="265"/>
      <c r="S74" s="265"/>
      <c r="T74" s="265"/>
      <c r="U74" s="265"/>
      <c r="V74" s="265"/>
      <c r="W74" s="265"/>
      <c r="X74" s="265"/>
      <c r="Y74" s="265"/>
      <c r="Z74" s="265"/>
      <c r="AA74" s="265"/>
      <c r="AB74" s="265"/>
      <c r="AC74" s="265"/>
      <c r="AD74" s="265"/>
      <c r="AE74" s="265"/>
      <c r="AF74" s="265"/>
      <c r="AG74" s="265"/>
      <c r="AH74" s="265"/>
      <c r="AI74" s="265"/>
      <c r="AJ74" s="265"/>
      <c r="AK74" s="265"/>
      <c r="AL74" s="265"/>
      <c r="AM74" s="265"/>
      <c r="AN74" s="265"/>
      <c r="AO74" s="265"/>
      <c r="AP74" s="265"/>
      <c r="AR74" s="51"/>
    </row>
    <row r="75" spans="1:57" s="71" customFormat="1" ht="13.2">
      <c r="A75" s="65"/>
      <c r="B75" s="66"/>
      <c r="C75" s="30"/>
      <c r="D75" s="268" t="s">
        <v>49</v>
      </c>
      <c r="E75" s="269"/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P75" s="269"/>
      <c r="Q75" s="269"/>
      <c r="R75" s="269"/>
      <c r="S75" s="269"/>
      <c r="T75" s="269"/>
      <c r="U75" s="269"/>
      <c r="V75" s="268" t="s">
        <v>50</v>
      </c>
      <c r="W75" s="269"/>
      <c r="X75" s="269"/>
      <c r="Y75" s="269"/>
      <c r="Z75" s="269"/>
      <c r="AA75" s="269"/>
      <c r="AB75" s="269"/>
      <c r="AC75" s="269"/>
      <c r="AD75" s="269"/>
      <c r="AE75" s="269"/>
      <c r="AF75" s="269"/>
      <c r="AG75" s="269"/>
      <c r="AH75" s="268" t="s">
        <v>49</v>
      </c>
      <c r="AI75" s="269"/>
      <c r="AJ75" s="269"/>
      <c r="AK75" s="269"/>
      <c r="AL75" s="269"/>
      <c r="AM75" s="268" t="s">
        <v>50</v>
      </c>
      <c r="AN75" s="269"/>
      <c r="AO75" s="269"/>
      <c r="AP75" s="30"/>
      <c r="AQ75" s="65"/>
      <c r="AR75" s="66"/>
      <c r="BE75" s="65"/>
    </row>
    <row r="76" spans="1:57" s="71" customFormat="1" ht="10.199999999999999">
      <c r="A76" s="65"/>
      <c r="B76" s="66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65"/>
      <c r="AR76" s="66"/>
      <c r="BE76" s="65"/>
    </row>
    <row r="77" spans="1:57" s="71" customFormat="1" ht="6.9" customHeight="1">
      <c r="A77" s="65"/>
      <c r="B77" s="88"/>
      <c r="C77" s="273"/>
      <c r="D77" s="273"/>
      <c r="E77" s="273"/>
      <c r="F77" s="273"/>
      <c r="G77" s="273"/>
      <c r="H77" s="273"/>
      <c r="I77" s="273"/>
      <c r="J77" s="273"/>
      <c r="K77" s="273"/>
      <c r="L77" s="273"/>
      <c r="M77" s="273"/>
      <c r="N77" s="273"/>
      <c r="O77" s="273"/>
      <c r="P77" s="273"/>
      <c r="Q77" s="273"/>
      <c r="R77" s="273"/>
      <c r="S77" s="273"/>
      <c r="T77" s="273"/>
      <c r="U77" s="273"/>
      <c r="V77" s="273"/>
      <c r="W77" s="273"/>
      <c r="X77" s="273"/>
      <c r="Y77" s="273"/>
      <c r="Z77" s="273"/>
      <c r="AA77" s="273"/>
      <c r="AB77" s="273"/>
      <c r="AC77" s="273"/>
      <c r="AD77" s="273"/>
      <c r="AE77" s="273"/>
      <c r="AF77" s="273"/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89"/>
      <c r="AR77" s="66"/>
      <c r="BE77" s="65"/>
    </row>
    <row r="81" spans="1:91" s="71" customFormat="1" ht="6.9" customHeight="1">
      <c r="A81" s="65"/>
      <c r="B81" s="90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66"/>
      <c r="BE81" s="65"/>
    </row>
    <row r="82" spans="1:91" s="71" customFormat="1" ht="24.9" customHeight="1">
      <c r="A82" s="65"/>
      <c r="B82" s="66"/>
      <c r="C82" s="52" t="s">
        <v>53</v>
      </c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6"/>
      <c r="BE82" s="65"/>
    </row>
    <row r="83" spans="1:91" s="71" customFormat="1" ht="6.9" customHeight="1">
      <c r="A83" s="65"/>
      <c r="B83" s="66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6"/>
      <c r="BE83" s="65"/>
    </row>
    <row r="84" spans="1:91" s="92" customFormat="1" ht="12" customHeight="1">
      <c r="B84" s="93"/>
      <c r="C84" s="61" t="s">
        <v>13</v>
      </c>
      <c r="L84" s="92" t="str">
        <f>K5</f>
        <v>NEK_004</v>
      </c>
      <c r="AR84" s="93"/>
    </row>
    <row r="85" spans="1:91" s="94" customFormat="1" ht="36.9" customHeight="1">
      <c r="B85" s="95"/>
      <c r="C85" s="96" t="s">
        <v>16</v>
      </c>
      <c r="L85" s="97" t="str">
        <f>K6</f>
        <v>Rekonstrukce kanalizace 3.ZŠ - IV.etapa</v>
      </c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R85" s="95"/>
    </row>
    <row r="86" spans="1:91" s="71" customFormat="1" ht="6.9" customHeight="1">
      <c r="A86" s="65"/>
      <c r="B86" s="66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6"/>
      <c r="BE86" s="65"/>
    </row>
    <row r="87" spans="1:91" s="71" customFormat="1" ht="12" customHeight="1">
      <c r="A87" s="65"/>
      <c r="B87" s="66"/>
      <c r="C87" s="61" t="s">
        <v>20</v>
      </c>
      <c r="D87" s="65"/>
      <c r="E87" s="65"/>
      <c r="F87" s="65"/>
      <c r="G87" s="65"/>
      <c r="H87" s="65"/>
      <c r="I87" s="65"/>
      <c r="J87" s="65"/>
      <c r="K87" s="65"/>
      <c r="L87" s="99" t="str">
        <f>IF(K8="","",K8)</f>
        <v>Komenského 825/6, Žďár nad Sázavou</v>
      </c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1" t="s">
        <v>22</v>
      </c>
      <c r="AJ87" s="65"/>
      <c r="AK87" s="65"/>
      <c r="AL87" s="65"/>
      <c r="AM87" s="100" t="str">
        <f>IF(AN8= "","",AN8)</f>
        <v>29. 4. 2024</v>
      </c>
      <c r="AN87" s="100"/>
      <c r="AO87" s="65"/>
      <c r="AP87" s="65"/>
      <c r="AQ87" s="65"/>
      <c r="AR87" s="66"/>
      <c r="BE87" s="65"/>
    </row>
    <row r="88" spans="1:91" s="71" customFormat="1" ht="6.9" customHeight="1">
      <c r="A88" s="65"/>
      <c r="B88" s="66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6"/>
      <c r="BE88" s="65"/>
    </row>
    <row r="89" spans="1:91" s="71" customFormat="1" ht="15.15" customHeight="1">
      <c r="A89" s="65"/>
      <c r="B89" s="66"/>
      <c r="C89" s="61" t="s">
        <v>24</v>
      </c>
      <c r="D89" s="65"/>
      <c r="E89" s="65"/>
      <c r="F89" s="65"/>
      <c r="G89" s="65"/>
      <c r="H89" s="65"/>
      <c r="I89" s="65"/>
      <c r="J89" s="65"/>
      <c r="K89" s="65"/>
      <c r="L89" s="92" t="str">
        <f>IF(E11= "","",E11)</f>
        <v xml:space="preserve"> </v>
      </c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1" t="s">
        <v>30</v>
      </c>
      <c r="AJ89" s="65"/>
      <c r="AK89" s="65"/>
      <c r="AL89" s="65"/>
      <c r="AM89" s="275" t="str">
        <f>IF(E17="","",E17)</f>
        <v xml:space="preserve"> </v>
      </c>
      <c r="AN89" s="276"/>
      <c r="AO89" s="276"/>
      <c r="AP89" s="276"/>
      <c r="AQ89" s="65"/>
      <c r="AR89" s="66"/>
      <c r="AS89" s="101" t="s">
        <v>54</v>
      </c>
      <c r="AT89" s="102"/>
      <c r="AU89" s="103"/>
      <c r="AV89" s="103"/>
      <c r="AW89" s="103"/>
      <c r="AX89" s="103"/>
      <c r="AY89" s="103"/>
      <c r="AZ89" s="103"/>
      <c r="BA89" s="103"/>
      <c r="BB89" s="103"/>
      <c r="BC89" s="103"/>
      <c r="BD89" s="104"/>
      <c r="BE89" s="65"/>
    </row>
    <row r="90" spans="1:91" s="71" customFormat="1" ht="15.15" customHeight="1">
      <c r="A90" s="65"/>
      <c r="B90" s="66"/>
      <c r="C90" s="61" t="s">
        <v>28</v>
      </c>
      <c r="D90" s="65"/>
      <c r="E90" s="65"/>
      <c r="F90" s="65"/>
      <c r="G90" s="65"/>
      <c r="H90" s="65"/>
      <c r="I90" s="65"/>
      <c r="J90" s="65"/>
      <c r="K90" s="65"/>
      <c r="L90" s="92" t="str">
        <f>IF(E14= "Vyplň údaj","",E14)</f>
        <v/>
      </c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1" t="s">
        <v>32</v>
      </c>
      <c r="AJ90" s="65"/>
      <c r="AK90" s="65"/>
      <c r="AL90" s="65"/>
      <c r="AM90" s="275" t="str">
        <f>IF(E20="","",E20)</f>
        <v xml:space="preserve"> </v>
      </c>
      <c r="AN90" s="276"/>
      <c r="AO90" s="276"/>
      <c r="AP90" s="276"/>
      <c r="AQ90" s="65"/>
      <c r="AR90" s="66"/>
      <c r="AS90" s="105"/>
      <c r="AT90" s="106"/>
      <c r="AU90" s="107"/>
      <c r="AV90" s="107"/>
      <c r="AW90" s="107"/>
      <c r="AX90" s="107"/>
      <c r="AY90" s="107"/>
      <c r="AZ90" s="107"/>
      <c r="BA90" s="107"/>
      <c r="BB90" s="107"/>
      <c r="BC90" s="107"/>
      <c r="BD90" s="108"/>
      <c r="BE90" s="65"/>
    </row>
    <row r="91" spans="1:91" s="71" customFormat="1" ht="10.8" customHeight="1">
      <c r="A91" s="65"/>
      <c r="B91" s="66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6"/>
      <c r="AS91" s="105"/>
      <c r="AT91" s="106"/>
      <c r="AU91" s="107"/>
      <c r="AV91" s="107"/>
      <c r="AW91" s="107"/>
      <c r="AX91" s="107"/>
      <c r="AY91" s="107"/>
      <c r="AZ91" s="107"/>
      <c r="BA91" s="107"/>
      <c r="BB91" s="107"/>
      <c r="BC91" s="107"/>
      <c r="BD91" s="108"/>
      <c r="BE91" s="65"/>
    </row>
    <row r="92" spans="1:91" s="71" customFormat="1" ht="29.25" customHeight="1">
      <c r="A92" s="65"/>
      <c r="B92" s="66"/>
      <c r="C92" s="109" t="s">
        <v>55</v>
      </c>
      <c r="D92" s="110"/>
      <c r="E92" s="110"/>
      <c r="F92" s="110"/>
      <c r="G92" s="110"/>
      <c r="H92" s="111"/>
      <c r="I92" s="112" t="s">
        <v>56</v>
      </c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3" t="s">
        <v>57</v>
      </c>
      <c r="AH92" s="110"/>
      <c r="AI92" s="110"/>
      <c r="AJ92" s="110"/>
      <c r="AK92" s="110"/>
      <c r="AL92" s="110"/>
      <c r="AM92" s="110"/>
      <c r="AN92" s="112" t="s">
        <v>58</v>
      </c>
      <c r="AO92" s="110"/>
      <c r="AP92" s="114"/>
      <c r="AQ92" s="115" t="s">
        <v>59</v>
      </c>
      <c r="AR92" s="66"/>
      <c r="AS92" s="116" t="s">
        <v>60</v>
      </c>
      <c r="AT92" s="117" t="s">
        <v>61</v>
      </c>
      <c r="AU92" s="117" t="s">
        <v>62</v>
      </c>
      <c r="AV92" s="117" t="s">
        <v>63</v>
      </c>
      <c r="AW92" s="117" t="s">
        <v>64</v>
      </c>
      <c r="AX92" s="117" t="s">
        <v>65</v>
      </c>
      <c r="AY92" s="117" t="s">
        <v>66</v>
      </c>
      <c r="AZ92" s="117" t="s">
        <v>67</v>
      </c>
      <c r="BA92" s="117" t="s">
        <v>68</v>
      </c>
      <c r="BB92" s="117" t="s">
        <v>69</v>
      </c>
      <c r="BC92" s="117" t="s">
        <v>70</v>
      </c>
      <c r="BD92" s="118" t="s">
        <v>71</v>
      </c>
      <c r="BE92" s="65"/>
    </row>
    <row r="93" spans="1:91" s="71" customFormat="1" ht="10.8" customHeight="1">
      <c r="A93" s="65"/>
      <c r="B93" s="66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6"/>
      <c r="AS93" s="119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21"/>
      <c r="BE93" s="65"/>
    </row>
    <row r="94" spans="1:91" s="122" customFormat="1" ht="32.4" customHeight="1">
      <c r="B94" s="123"/>
      <c r="C94" s="124" t="s">
        <v>72</v>
      </c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6">
        <f>ROUND(AG95,2)</f>
        <v>0</v>
      </c>
      <c r="AH94" s="126"/>
      <c r="AI94" s="126"/>
      <c r="AJ94" s="126"/>
      <c r="AK94" s="126"/>
      <c r="AL94" s="126"/>
      <c r="AM94" s="126"/>
      <c r="AN94" s="127">
        <f>SUM(AG94,AT94)</f>
        <v>0</v>
      </c>
      <c r="AO94" s="127"/>
      <c r="AP94" s="127"/>
      <c r="AQ94" s="128" t="s">
        <v>1</v>
      </c>
      <c r="AR94" s="123"/>
      <c r="AS94" s="129">
        <f>ROUND(AS95,2)</f>
        <v>0</v>
      </c>
      <c r="AT94" s="130">
        <f>ROUND(SUM(AV94:AW94),2)</f>
        <v>0</v>
      </c>
      <c r="AU94" s="131">
        <f>ROUND(AU95,5)</f>
        <v>0</v>
      </c>
      <c r="AV94" s="130">
        <f>ROUND(AZ94*L29,2)</f>
        <v>0</v>
      </c>
      <c r="AW94" s="130">
        <f>ROUND(BA94*L30,2)</f>
        <v>0</v>
      </c>
      <c r="AX94" s="130">
        <f>ROUND(BB94*L29,2)</f>
        <v>0</v>
      </c>
      <c r="AY94" s="130">
        <f>ROUND(BC94*L30,2)</f>
        <v>0</v>
      </c>
      <c r="AZ94" s="130">
        <f>ROUND(AZ95,2)</f>
        <v>0</v>
      </c>
      <c r="BA94" s="130">
        <f>ROUND(BA95,2)</f>
        <v>0</v>
      </c>
      <c r="BB94" s="130">
        <f>ROUND(BB95,2)</f>
        <v>0</v>
      </c>
      <c r="BC94" s="130">
        <f>ROUND(BC95,2)</f>
        <v>0</v>
      </c>
      <c r="BD94" s="132">
        <f>ROUND(BD95,2)</f>
        <v>0</v>
      </c>
      <c r="BS94" s="133" t="s">
        <v>73</v>
      </c>
      <c r="BT94" s="133" t="s">
        <v>74</v>
      </c>
      <c r="BU94" s="134" t="s">
        <v>75</v>
      </c>
      <c r="BV94" s="133" t="s">
        <v>76</v>
      </c>
      <c r="BW94" s="133" t="s">
        <v>4</v>
      </c>
      <c r="BX94" s="133" t="s">
        <v>77</v>
      </c>
      <c r="CL94" s="133" t="s">
        <v>1</v>
      </c>
    </row>
    <row r="95" spans="1:91" s="147" customFormat="1" ht="16.5" customHeight="1">
      <c r="A95" s="135" t="s">
        <v>78</v>
      </c>
      <c r="B95" s="136"/>
      <c r="C95" s="137"/>
      <c r="D95" s="138" t="s">
        <v>79</v>
      </c>
      <c r="E95" s="138"/>
      <c r="F95" s="138"/>
      <c r="G95" s="138"/>
      <c r="H95" s="138"/>
      <c r="I95" s="139"/>
      <c r="J95" s="138" t="s">
        <v>80</v>
      </c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40">
        <f>'01 - zdravotně technické ...'!J30</f>
        <v>0</v>
      </c>
      <c r="AH95" s="141"/>
      <c r="AI95" s="141"/>
      <c r="AJ95" s="141"/>
      <c r="AK95" s="141"/>
      <c r="AL95" s="141"/>
      <c r="AM95" s="141"/>
      <c r="AN95" s="140">
        <f>SUM(AG95,AT95)</f>
        <v>0</v>
      </c>
      <c r="AO95" s="141"/>
      <c r="AP95" s="141"/>
      <c r="AQ95" s="142" t="s">
        <v>81</v>
      </c>
      <c r="AR95" s="136"/>
      <c r="AS95" s="143">
        <v>0</v>
      </c>
      <c r="AT95" s="144">
        <f>ROUND(SUM(AV95:AW95),2)</f>
        <v>0</v>
      </c>
      <c r="AU95" s="145">
        <f>'01 - zdravotně technické ...'!P137</f>
        <v>0</v>
      </c>
      <c r="AV95" s="144">
        <f>'01 - zdravotně technické ...'!J33</f>
        <v>0</v>
      </c>
      <c r="AW95" s="144">
        <f>'01 - zdravotně technické ...'!J34</f>
        <v>0</v>
      </c>
      <c r="AX95" s="144">
        <f>'01 - zdravotně technické ...'!J35</f>
        <v>0</v>
      </c>
      <c r="AY95" s="144">
        <f>'01 - zdravotně technické ...'!J36</f>
        <v>0</v>
      </c>
      <c r="AZ95" s="144">
        <f>'01 - zdravotně technické ...'!F33</f>
        <v>0</v>
      </c>
      <c r="BA95" s="144">
        <f>'01 - zdravotně technické ...'!F34</f>
        <v>0</v>
      </c>
      <c r="BB95" s="144">
        <f>'01 - zdravotně technické ...'!F35</f>
        <v>0</v>
      </c>
      <c r="BC95" s="144">
        <f>'01 - zdravotně technické ...'!F36</f>
        <v>0</v>
      </c>
      <c r="BD95" s="146">
        <f>'01 - zdravotně technické ...'!F37</f>
        <v>0</v>
      </c>
      <c r="BT95" s="148" t="s">
        <v>82</v>
      </c>
      <c r="BV95" s="148" t="s">
        <v>76</v>
      </c>
      <c r="BW95" s="148" t="s">
        <v>83</v>
      </c>
      <c r="BX95" s="148" t="s">
        <v>4</v>
      </c>
      <c r="CL95" s="148" t="s">
        <v>1</v>
      </c>
      <c r="CM95" s="148" t="s">
        <v>84</v>
      </c>
    </row>
    <row r="96" spans="1:91" s="71" customFormat="1" ht="30" customHeight="1">
      <c r="A96" s="65"/>
      <c r="B96" s="66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6"/>
      <c r="AS96" s="65"/>
      <c r="AT96" s="65"/>
      <c r="AU96" s="65"/>
      <c r="AV96" s="65"/>
      <c r="AW96" s="65"/>
      <c r="AX96" s="65"/>
      <c r="AY96" s="65"/>
      <c r="AZ96" s="65"/>
      <c r="BA96" s="65"/>
      <c r="BB96" s="65"/>
      <c r="BC96" s="65"/>
      <c r="BD96" s="65"/>
      <c r="BE96" s="65"/>
    </row>
    <row r="97" spans="1:57" s="71" customFormat="1" ht="6.9" customHeight="1">
      <c r="A97" s="65"/>
      <c r="B97" s="88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66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</row>
  </sheetData>
  <sheetProtection algorithmName="SHA-512" hashValue="nslIQRQF2wrK3ZOD/soKLgE0/8amxoR6WB5Xmj7K/YkacvCHrRYy2Hl0o7JAMxVaiC9yRH2qrJe5jRnKVZ53xw==" saltValue="+97K1ioqfrV76mVW819Hmw==" spinCount="100000" sheet="1" objects="1" scenarios="1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zdravotně technické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7"/>
  <sheetViews>
    <sheetView showGridLines="0" tabSelected="1" workbookViewId="0">
      <selection activeCell="X6" sqref="X6"/>
    </sheetView>
  </sheetViews>
  <sheetFormatPr defaultRowHeight="14.4"/>
  <cols>
    <col min="1" max="1" width="8.28515625" style="45" customWidth="1"/>
    <col min="2" max="2" width="1.140625" style="45" customWidth="1"/>
    <col min="3" max="3" width="4.140625" style="45" customWidth="1"/>
    <col min="4" max="4" width="4.28515625" style="45" customWidth="1"/>
    <col min="5" max="5" width="17.140625" style="45" customWidth="1"/>
    <col min="6" max="6" width="50.85546875" style="45" customWidth="1"/>
    <col min="7" max="7" width="7.42578125" style="45" customWidth="1"/>
    <col min="8" max="8" width="14" style="45" customWidth="1"/>
    <col min="9" max="9" width="15.85546875" style="45" customWidth="1"/>
    <col min="10" max="11" width="22.28515625" style="45" customWidth="1"/>
    <col min="12" max="12" width="9.28515625" style="45" customWidth="1"/>
    <col min="13" max="13" width="10.85546875" style="45" hidden="1" customWidth="1"/>
    <col min="14" max="14" width="9.28515625" style="45" hidden="1"/>
    <col min="15" max="20" width="14.140625" style="45" hidden="1" customWidth="1"/>
    <col min="21" max="21" width="16.28515625" style="45" hidden="1" customWidth="1"/>
    <col min="22" max="22" width="12.28515625" style="45" customWidth="1"/>
    <col min="23" max="23" width="16.28515625" style="45" customWidth="1"/>
    <col min="24" max="24" width="12.28515625" style="45" customWidth="1"/>
    <col min="25" max="25" width="15" style="45" customWidth="1"/>
    <col min="26" max="26" width="11" style="45" customWidth="1"/>
    <col min="27" max="27" width="15" style="45" customWidth="1"/>
    <col min="28" max="28" width="16.28515625" style="45" customWidth="1"/>
    <col min="29" max="29" width="11" style="45" customWidth="1"/>
    <col min="30" max="30" width="15" style="45" customWidth="1"/>
    <col min="31" max="31" width="16.28515625" style="45" customWidth="1"/>
    <col min="32" max="43" width="9.140625" style="45"/>
    <col min="44" max="65" width="9.28515625" style="45" hidden="1"/>
    <col min="66" max="16384" width="9.140625" style="45"/>
  </cols>
  <sheetData>
    <row r="2" spans="1:56" ht="36.9" customHeight="1">
      <c r="L2" s="46" t="s">
        <v>5</v>
      </c>
      <c r="M2" s="47"/>
      <c r="N2" s="47"/>
      <c r="O2" s="47"/>
      <c r="P2" s="47"/>
      <c r="Q2" s="47"/>
      <c r="R2" s="47"/>
      <c r="S2" s="47"/>
      <c r="T2" s="47"/>
      <c r="U2" s="47"/>
      <c r="V2" s="47"/>
      <c r="AT2" s="48" t="s">
        <v>83</v>
      </c>
      <c r="AZ2" s="150" t="s">
        <v>85</v>
      </c>
      <c r="BA2" s="150" t="s">
        <v>1</v>
      </c>
      <c r="BB2" s="150" t="s">
        <v>1</v>
      </c>
      <c r="BC2" s="150" t="s">
        <v>86</v>
      </c>
      <c r="BD2" s="150" t="s">
        <v>84</v>
      </c>
    </row>
    <row r="3" spans="1:56" ht="6.9" customHeight="1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  <c r="AT3" s="48" t="s">
        <v>84</v>
      </c>
      <c r="AZ3" s="150" t="s">
        <v>87</v>
      </c>
      <c r="BA3" s="150" t="s">
        <v>1</v>
      </c>
      <c r="BB3" s="150" t="s">
        <v>1</v>
      </c>
      <c r="BC3" s="150" t="s">
        <v>88</v>
      </c>
      <c r="BD3" s="150" t="s">
        <v>84</v>
      </c>
    </row>
    <row r="4" spans="1:56" ht="24.9" customHeight="1">
      <c r="B4" s="51"/>
      <c r="D4" s="52" t="s">
        <v>89</v>
      </c>
      <c r="L4" s="51"/>
      <c r="M4" s="151" t="s">
        <v>10</v>
      </c>
      <c r="AT4" s="48" t="s">
        <v>3</v>
      </c>
      <c r="AZ4" s="150" t="s">
        <v>90</v>
      </c>
      <c r="BA4" s="150" t="s">
        <v>1</v>
      </c>
      <c r="BB4" s="150" t="s">
        <v>1</v>
      </c>
      <c r="BC4" s="150" t="s">
        <v>91</v>
      </c>
      <c r="BD4" s="150" t="s">
        <v>84</v>
      </c>
    </row>
    <row r="5" spans="1:56" ht="6.9" customHeight="1">
      <c r="B5" s="51"/>
      <c r="L5" s="51"/>
      <c r="AZ5" s="150" t="s">
        <v>92</v>
      </c>
      <c r="BA5" s="150" t="s">
        <v>1</v>
      </c>
      <c r="BB5" s="150" t="s">
        <v>1</v>
      </c>
      <c r="BC5" s="150" t="s">
        <v>93</v>
      </c>
      <c r="BD5" s="150" t="s">
        <v>84</v>
      </c>
    </row>
    <row r="6" spans="1:56" ht="12" customHeight="1">
      <c r="B6" s="51"/>
      <c r="D6" s="61" t="s">
        <v>16</v>
      </c>
      <c r="L6" s="51"/>
      <c r="AZ6" s="150" t="s">
        <v>94</v>
      </c>
      <c r="BA6" s="150" t="s">
        <v>1</v>
      </c>
      <c r="BB6" s="150" t="s">
        <v>1</v>
      </c>
      <c r="BC6" s="150" t="s">
        <v>95</v>
      </c>
      <c r="BD6" s="150" t="s">
        <v>84</v>
      </c>
    </row>
    <row r="7" spans="1:56" ht="16.5" customHeight="1">
      <c r="B7" s="51"/>
      <c r="E7" s="152" t="str">
        <f>'Rekapitulace stavby'!K6</f>
        <v>Rekonstrukce kanalizace 3.ZŠ - IV.etapa</v>
      </c>
      <c r="F7" s="153"/>
      <c r="G7" s="153"/>
      <c r="H7" s="153"/>
      <c r="L7" s="51"/>
      <c r="AZ7" s="150" t="s">
        <v>96</v>
      </c>
      <c r="BA7" s="150" t="s">
        <v>1</v>
      </c>
      <c r="BB7" s="150" t="s">
        <v>1</v>
      </c>
      <c r="BC7" s="150" t="s">
        <v>97</v>
      </c>
      <c r="BD7" s="150" t="s">
        <v>84</v>
      </c>
    </row>
    <row r="8" spans="1:56" s="71" customFormat="1" ht="12" customHeight="1">
      <c r="A8" s="65"/>
      <c r="B8" s="66"/>
      <c r="C8" s="65"/>
      <c r="D8" s="61" t="s">
        <v>98</v>
      </c>
      <c r="E8" s="65"/>
      <c r="F8" s="65"/>
      <c r="G8" s="65"/>
      <c r="H8" s="65"/>
      <c r="I8" s="65"/>
      <c r="J8" s="65"/>
      <c r="K8" s="65"/>
      <c r="L8" s="87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Z8" s="150" t="s">
        <v>99</v>
      </c>
      <c r="BA8" s="150" t="s">
        <v>1</v>
      </c>
      <c r="BB8" s="150" t="s">
        <v>1</v>
      </c>
      <c r="BC8" s="150" t="s">
        <v>100</v>
      </c>
      <c r="BD8" s="150" t="s">
        <v>84</v>
      </c>
    </row>
    <row r="9" spans="1:56" s="71" customFormat="1" ht="16.5" customHeight="1">
      <c r="A9" s="65"/>
      <c r="B9" s="66"/>
      <c r="C9" s="65"/>
      <c r="D9" s="65"/>
      <c r="E9" s="97" t="s">
        <v>101</v>
      </c>
      <c r="F9" s="154"/>
      <c r="G9" s="154"/>
      <c r="H9" s="154"/>
      <c r="I9" s="65"/>
      <c r="J9" s="65"/>
      <c r="K9" s="65"/>
      <c r="L9" s="87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</row>
    <row r="10" spans="1:56" s="71" customFormat="1" ht="10.199999999999999">
      <c r="A10" s="65"/>
      <c r="B10" s="66"/>
      <c r="C10" s="65"/>
      <c r="D10" s="65"/>
      <c r="E10" s="65"/>
      <c r="F10" s="65"/>
      <c r="G10" s="65"/>
      <c r="H10" s="65"/>
      <c r="I10" s="65"/>
      <c r="J10" s="65"/>
      <c r="K10" s="65"/>
      <c r="L10" s="87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</row>
    <row r="11" spans="1:56" s="71" customFormat="1" ht="12" customHeight="1">
      <c r="A11" s="65"/>
      <c r="B11" s="66"/>
      <c r="C11" s="65"/>
      <c r="D11" s="61" t="s">
        <v>18</v>
      </c>
      <c r="E11" s="65"/>
      <c r="F11" s="62" t="s">
        <v>1</v>
      </c>
      <c r="G11" s="65"/>
      <c r="H11" s="65"/>
      <c r="I11" s="61" t="s">
        <v>19</v>
      </c>
      <c r="J11" s="62" t="s">
        <v>1</v>
      </c>
      <c r="K11" s="65"/>
      <c r="L11" s="87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</row>
    <row r="12" spans="1:56" s="71" customFormat="1" ht="12" customHeight="1">
      <c r="A12" s="65"/>
      <c r="B12" s="66"/>
      <c r="C12" s="65"/>
      <c r="D12" s="61" t="s">
        <v>20</v>
      </c>
      <c r="E12" s="65"/>
      <c r="F12" s="62" t="s">
        <v>21</v>
      </c>
      <c r="G12" s="65"/>
      <c r="H12" s="65"/>
      <c r="I12" s="61" t="s">
        <v>22</v>
      </c>
      <c r="J12" s="264" t="str">
        <f>'Rekapitulace stavby'!AN8</f>
        <v>29. 4. 2024</v>
      </c>
      <c r="K12" s="65"/>
      <c r="L12" s="87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</row>
    <row r="13" spans="1:56" s="71" customFormat="1" ht="10.8" customHeight="1">
      <c r="A13" s="65"/>
      <c r="B13" s="66"/>
      <c r="C13" s="65"/>
      <c r="D13" s="65"/>
      <c r="E13" s="65"/>
      <c r="F13" s="65"/>
      <c r="G13" s="65"/>
      <c r="H13" s="65"/>
      <c r="I13" s="65"/>
      <c r="J13" s="65"/>
      <c r="K13" s="65"/>
      <c r="L13" s="87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</row>
    <row r="14" spans="1:56" s="71" customFormat="1" ht="12" customHeight="1">
      <c r="A14" s="65"/>
      <c r="B14" s="66"/>
      <c r="C14" s="65"/>
      <c r="D14" s="61" t="s">
        <v>24</v>
      </c>
      <c r="E14" s="65"/>
      <c r="F14" s="65"/>
      <c r="G14" s="65"/>
      <c r="H14" s="65"/>
      <c r="I14" s="61" t="s">
        <v>25</v>
      </c>
      <c r="J14" s="62" t="str">
        <f>IF('Rekapitulace stavby'!AN10="","",'Rekapitulace stavby'!AN10)</f>
        <v/>
      </c>
      <c r="K14" s="65"/>
      <c r="L14" s="87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</row>
    <row r="15" spans="1:56" s="71" customFormat="1" ht="18" customHeight="1">
      <c r="A15" s="65"/>
      <c r="B15" s="66"/>
      <c r="C15" s="65"/>
      <c r="D15" s="65"/>
      <c r="E15" s="62" t="str">
        <f>IF('Rekapitulace stavby'!E11="","",'Rekapitulace stavby'!E11)</f>
        <v xml:space="preserve"> </v>
      </c>
      <c r="F15" s="65"/>
      <c r="G15" s="65"/>
      <c r="H15" s="65"/>
      <c r="I15" s="61" t="s">
        <v>27</v>
      </c>
      <c r="J15" s="62" t="str">
        <f>IF('Rekapitulace stavby'!AN11="","",'Rekapitulace stavby'!AN11)</f>
        <v/>
      </c>
      <c r="K15" s="65"/>
      <c r="L15" s="87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</row>
    <row r="16" spans="1:56" s="71" customFormat="1" ht="6.9" customHeight="1">
      <c r="A16" s="65"/>
      <c r="B16" s="66"/>
      <c r="C16" s="65"/>
      <c r="D16" s="65"/>
      <c r="E16" s="65"/>
      <c r="F16" s="65"/>
      <c r="G16" s="65"/>
      <c r="H16" s="65"/>
      <c r="I16" s="65"/>
      <c r="J16" s="65"/>
      <c r="K16" s="65"/>
      <c r="L16" s="87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</row>
    <row r="17" spans="1:31" s="71" customFormat="1" ht="12" customHeight="1">
      <c r="A17" s="65"/>
      <c r="B17" s="66"/>
      <c r="C17" s="65"/>
      <c r="D17" s="61" t="s">
        <v>28</v>
      </c>
      <c r="E17" s="65"/>
      <c r="F17" s="65"/>
      <c r="G17" s="65"/>
      <c r="H17" s="65"/>
      <c r="I17" s="61" t="s">
        <v>25</v>
      </c>
      <c r="J17" s="12" t="str">
        <f>'Rekapitulace stavby'!AN13</f>
        <v>Vyplň údaj</v>
      </c>
      <c r="K17" s="65"/>
      <c r="L17" s="87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</row>
    <row r="18" spans="1:31" s="71" customFormat="1" ht="18" customHeight="1">
      <c r="A18" s="65"/>
      <c r="B18" s="66"/>
      <c r="C18" s="65"/>
      <c r="D18" s="65"/>
      <c r="E18" s="43" t="str">
        <f>'Rekapitulace stavby'!E14</f>
        <v>Vyplň údaj</v>
      </c>
      <c r="F18" s="263"/>
      <c r="G18" s="263"/>
      <c r="H18" s="263"/>
      <c r="I18" s="61" t="s">
        <v>27</v>
      </c>
      <c r="J18" s="12" t="str">
        <f>'Rekapitulace stavby'!AN14</f>
        <v>Vyplň údaj</v>
      </c>
      <c r="K18" s="65"/>
      <c r="L18" s="87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</row>
    <row r="19" spans="1:31" s="71" customFormat="1" ht="6.9" customHeight="1">
      <c r="A19" s="65"/>
      <c r="B19" s="66"/>
      <c r="C19" s="65"/>
      <c r="D19" s="65"/>
      <c r="E19" s="65"/>
      <c r="F19" s="65"/>
      <c r="G19" s="65"/>
      <c r="H19" s="65"/>
      <c r="I19" s="65"/>
      <c r="J19" s="65"/>
      <c r="K19" s="65"/>
      <c r="L19" s="87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</row>
    <row r="20" spans="1:31" s="71" customFormat="1" ht="12" customHeight="1">
      <c r="A20" s="65"/>
      <c r="B20" s="66"/>
      <c r="C20" s="65"/>
      <c r="D20" s="61" t="s">
        <v>30</v>
      </c>
      <c r="E20" s="65"/>
      <c r="F20" s="65"/>
      <c r="G20" s="65"/>
      <c r="H20" s="65"/>
      <c r="I20" s="61" t="s">
        <v>25</v>
      </c>
      <c r="J20" s="62" t="str">
        <f>IF('Rekapitulace stavby'!AN16="","",'Rekapitulace stavby'!AN16)</f>
        <v/>
      </c>
      <c r="K20" s="65"/>
      <c r="L20" s="87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</row>
    <row r="21" spans="1:31" s="71" customFormat="1" ht="18" customHeight="1">
      <c r="A21" s="65"/>
      <c r="B21" s="66"/>
      <c r="C21" s="65"/>
      <c r="D21" s="65"/>
      <c r="E21" s="62" t="str">
        <f>IF('Rekapitulace stavby'!E17="","",'Rekapitulace stavby'!E17)</f>
        <v xml:space="preserve"> </v>
      </c>
      <c r="F21" s="65"/>
      <c r="G21" s="65"/>
      <c r="H21" s="65"/>
      <c r="I21" s="61" t="s">
        <v>27</v>
      </c>
      <c r="J21" s="62" t="str">
        <f>IF('Rekapitulace stavby'!AN17="","",'Rekapitulace stavby'!AN17)</f>
        <v/>
      </c>
      <c r="K21" s="65"/>
      <c r="L21" s="87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</row>
    <row r="22" spans="1:31" s="71" customFormat="1" ht="6.9" customHeight="1">
      <c r="A22" s="65"/>
      <c r="B22" s="66"/>
      <c r="C22" s="65"/>
      <c r="D22" s="65"/>
      <c r="E22" s="65"/>
      <c r="F22" s="65"/>
      <c r="G22" s="65"/>
      <c r="H22" s="65"/>
      <c r="I22" s="65"/>
      <c r="J22" s="65"/>
      <c r="K22" s="65"/>
      <c r="L22" s="87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</row>
    <row r="23" spans="1:31" s="71" customFormat="1" ht="12" customHeight="1">
      <c r="A23" s="65"/>
      <c r="B23" s="66"/>
      <c r="C23" s="65"/>
      <c r="D23" s="61" t="s">
        <v>32</v>
      </c>
      <c r="E23" s="65"/>
      <c r="F23" s="65"/>
      <c r="G23" s="65"/>
      <c r="H23" s="65"/>
      <c r="I23" s="61" t="s">
        <v>25</v>
      </c>
      <c r="J23" s="62" t="str">
        <f>IF('Rekapitulace stavby'!AN19="","",'Rekapitulace stavby'!AN19)</f>
        <v/>
      </c>
      <c r="K23" s="65"/>
      <c r="L23" s="87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</row>
    <row r="24" spans="1:31" s="71" customFormat="1" ht="18" customHeight="1">
      <c r="A24" s="65"/>
      <c r="B24" s="66"/>
      <c r="C24" s="65"/>
      <c r="D24" s="65"/>
      <c r="E24" s="62" t="str">
        <f>IF('Rekapitulace stavby'!E20="","",'Rekapitulace stavby'!E20)</f>
        <v xml:space="preserve"> </v>
      </c>
      <c r="F24" s="65"/>
      <c r="G24" s="65"/>
      <c r="H24" s="65"/>
      <c r="I24" s="61" t="s">
        <v>27</v>
      </c>
      <c r="J24" s="62" t="str">
        <f>IF('Rekapitulace stavby'!AN20="","",'Rekapitulace stavby'!AN20)</f>
        <v/>
      </c>
      <c r="K24" s="65"/>
      <c r="L24" s="87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</row>
    <row r="25" spans="1:31" s="71" customFormat="1" ht="6.9" customHeight="1">
      <c r="A25" s="65"/>
      <c r="B25" s="66"/>
      <c r="C25" s="65"/>
      <c r="D25" s="65"/>
      <c r="E25" s="65"/>
      <c r="F25" s="65"/>
      <c r="G25" s="65"/>
      <c r="H25" s="65"/>
      <c r="I25" s="65"/>
      <c r="J25" s="65"/>
      <c r="K25" s="65"/>
      <c r="L25" s="87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</row>
    <row r="26" spans="1:31" s="71" customFormat="1" ht="12" customHeight="1">
      <c r="A26" s="65"/>
      <c r="B26" s="66"/>
      <c r="C26" s="65"/>
      <c r="D26" s="61" t="s">
        <v>33</v>
      </c>
      <c r="E26" s="65"/>
      <c r="F26" s="65"/>
      <c r="G26" s="65"/>
      <c r="H26" s="65"/>
      <c r="I26" s="65"/>
      <c r="J26" s="65"/>
      <c r="K26" s="65"/>
      <c r="L26" s="87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</row>
    <row r="27" spans="1:31" s="159" customFormat="1" ht="202.5" customHeight="1">
      <c r="A27" s="156"/>
      <c r="B27" s="157"/>
      <c r="C27" s="156"/>
      <c r="D27" s="156"/>
      <c r="E27" s="63" t="s">
        <v>102</v>
      </c>
      <c r="F27" s="63"/>
      <c r="G27" s="63"/>
      <c r="H27" s="63"/>
      <c r="I27" s="156"/>
      <c r="J27" s="156"/>
      <c r="K27" s="156"/>
      <c r="L27" s="158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pans="1:31" s="71" customFormat="1" ht="6.9" customHeight="1">
      <c r="A28" s="65"/>
      <c r="B28" s="66"/>
      <c r="C28" s="65"/>
      <c r="D28" s="65"/>
      <c r="E28" s="65"/>
      <c r="F28" s="65"/>
      <c r="G28" s="65"/>
      <c r="H28" s="65"/>
      <c r="I28" s="65"/>
      <c r="J28" s="65"/>
      <c r="K28" s="65"/>
      <c r="L28" s="87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</row>
    <row r="29" spans="1:31" s="71" customFormat="1" ht="6.9" customHeight="1">
      <c r="A29" s="65"/>
      <c r="B29" s="66"/>
      <c r="C29" s="65"/>
      <c r="D29" s="120"/>
      <c r="E29" s="120"/>
      <c r="F29" s="120"/>
      <c r="G29" s="120"/>
      <c r="H29" s="120"/>
      <c r="I29" s="120"/>
      <c r="J29" s="120"/>
      <c r="K29" s="120"/>
      <c r="L29" s="87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</row>
    <row r="30" spans="1:31" s="71" customFormat="1" ht="25.35" customHeight="1">
      <c r="A30" s="65"/>
      <c r="B30" s="66"/>
      <c r="C30" s="65"/>
      <c r="D30" s="160" t="s">
        <v>34</v>
      </c>
      <c r="E30" s="65"/>
      <c r="F30" s="65"/>
      <c r="G30" s="65"/>
      <c r="H30" s="65"/>
      <c r="I30" s="65"/>
      <c r="J30" s="161">
        <f>ROUND(J137, 2)</f>
        <v>0</v>
      </c>
      <c r="K30" s="65"/>
      <c r="L30" s="87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</row>
    <row r="31" spans="1:31" s="71" customFormat="1" ht="6.9" customHeight="1">
      <c r="A31" s="65"/>
      <c r="B31" s="66"/>
      <c r="C31" s="65"/>
      <c r="D31" s="120"/>
      <c r="E31" s="120"/>
      <c r="F31" s="120"/>
      <c r="G31" s="120"/>
      <c r="H31" s="120"/>
      <c r="I31" s="120"/>
      <c r="J31" s="120"/>
      <c r="K31" s="120"/>
      <c r="L31" s="87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</row>
    <row r="32" spans="1:31" s="71" customFormat="1" ht="14.4" customHeight="1">
      <c r="A32" s="65"/>
      <c r="B32" s="66"/>
      <c r="C32" s="65"/>
      <c r="D32" s="65"/>
      <c r="E32" s="65"/>
      <c r="F32" s="162" t="s">
        <v>36</v>
      </c>
      <c r="G32" s="65"/>
      <c r="H32" s="65"/>
      <c r="I32" s="162" t="s">
        <v>35</v>
      </c>
      <c r="J32" s="162" t="s">
        <v>37</v>
      </c>
      <c r="K32" s="65"/>
      <c r="L32" s="87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</row>
    <row r="33" spans="1:31" s="71" customFormat="1" ht="14.4" customHeight="1">
      <c r="A33" s="65"/>
      <c r="B33" s="66"/>
      <c r="C33" s="65"/>
      <c r="D33" s="163" t="s">
        <v>38</v>
      </c>
      <c r="E33" s="61" t="s">
        <v>39</v>
      </c>
      <c r="F33" s="164">
        <f>ROUND((SUM(BE137:BE286)),  2)</f>
        <v>0</v>
      </c>
      <c r="G33" s="65"/>
      <c r="H33" s="65"/>
      <c r="I33" s="165">
        <v>0.21</v>
      </c>
      <c r="J33" s="164">
        <f>ROUND(((SUM(BE137:BE286))*I33),  2)</f>
        <v>0</v>
      </c>
      <c r="K33" s="65"/>
      <c r="L33" s="87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</row>
    <row r="34" spans="1:31" s="71" customFormat="1" ht="14.4" customHeight="1">
      <c r="A34" s="65"/>
      <c r="B34" s="66"/>
      <c r="C34" s="65"/>
      <c r="D34" s="65"/>
      <c r="E34" s="61" t="s">
        <v>40</v>
      </c>
      <c r="F34" s="164">
        <f>ROUND((SUM(BF137:BF286)),  2)</f>
        <v>0</v>
      </c>
      <c r="G34" s="65"/>
      <c r="H34" s="65"/>
      <c r="I34" s="165">
        <v>0.12</v>
      </c>
      <c r="J34" s="164">
        <f>ROUND(((SUM(BF137:BF286))*I34),  2)</f>
        <v>0</v>
      </c>
      <c r="K34" s="65"/>
      <c r="L34" s="87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</row>
    <row r="35" spans="1:31" s="71" customFormat="1" ht="14.4" hidden="1" customHeight="1">
      <c r="A35" s="65"/>
      <c r="B35" s="66"/>
      <c r="C35" s="65"/>
      <c r="D35" s="65"/>
      <c r="E35" s="61" t="s">
        <v>41</v>
      </c>
      <c r="F35" s="164">
        <f>ROUND((SUM(BG137:BG286)),  2)</f>
        <v>0</v>
      </c>
      <c r="G35" s="65"/>
      <c r="H35" s="65"/>
      <c r="I35" s="165">
        <v>0.21</v>
      </c>
      <c r="J35" s="164">
        <f>0</f>
        <v>0</v>
      </c>
      <c r="K35" s="65"/>
      <c r="L35" s="87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</row>
    <row r="36" spans="1:31" s="71" customFormat="1" ht="14.4" hidden="1" customHeight="1">
      <c r="A36" s="65"/>
      <c r="B36" s="66"/>
      <c r="C36" s="65"/>
      <c r="D36" s="65"/>
      <c r="E36" s="61" t="s">
        <v>42</v>
      </c>
      <c r="F36" s="164">
        <f>ROUND((SUM(BH137:BH286)),  2)</f>
        <v>0</v>
      </c>
      <c r="G36" s="65"/>
      <c r="H36" s="65"/>
      <c r="I36" s="165">
        <v>0.12</v>
      </c>
      <c r="J36" s="164">
        <f>0</f>
        <v>0</v>
      </c>
      <c r="K36" s="65"/>
      <c r="L36" s="87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</row>
    <row r="37" spans="1:31" s="71" customFormat="1" ht="14.4" hidden="1" customHeight="1">
      <c r="A37" s="65"/>
      <c r="B37" s="66"/>
      <c r="C37" s="65"/>
      <c r="D37" s="65"/>
      <c r="E37" s="61" t="s">
        <v>43</v>
      </c>
      <c r="F37" s="164">
        <f>ROUND((SUM(BI137:BI286)),  2)</f>
        <v>0</v>
      </c>
      <c r="G37" s="65"/>
      <c r="H37" s="65"/>
      <c r="I37" s="165">
        <v>0</v>
      </c>
      <c r="J37" s="164">
        <f>0</f>
        <v>0</v>
      </c>
      <c r="K37" s="65"/>
      <c r="L37" s="87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</row>
    <row r="38" spans="1:31" s="71" customFormat="1" ht="6.9" customHeight="1">
      <c r="A38" s="65"/>
      <c r="B38" s="66"/>
      <c r="C38" s="65"/>
      <c r="D38" s="65"/>
      <c r="E38" s="65"/>
      <c r="F38" s="65"/>
      <c r="G38" s="65"/>
      <c r="H38" s="65"/>
      <c r="I38" s="65"/>
      <c r="J38" s="65"/>
      <c r="K38" s="65"/>
      <c r="L38" s="87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</row>
    <row r="39" spans="1:31" s="71" customFormat="1" ht="25.35" customHeight="1">
      <c r="A39" s="65"/>
      <c r="B39" s="66"/>
      <c r="C39" s="166"/>
      <c r="D39" s="167" t="s">
        <v>44</v>
      </c>
      <c r="E39" s="111"/>
      <c r="F39" s="111"/>
      <c r="G39" s="168" t="s">
        <v>45</v>
      </c>
      <c r="H39" s="169" t="s">
        <v>46</v>
      </c>
      <c r="I39" s="111"/>
      <c r="J39" s="170">
        <f>SUM(J30:J37)</f>
        <v>0</v>
      </c>
      <c r="K39" s="171"/>
      <c r="L39" s="87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</row>
    <row r="40" spans="1:31" s="71" customFormat="1" ht="14.4" customHeight="1">
      <c r="A40" s="65"/>
      <c r="B40" s="66"/>
      <c r="C40" s="65"/>
      <c r="D40" s="30"/>
      <c r="E40" s="30"/>
      <c r="F40" s="30"/>
      <c r="G40" s="30"/>
      <c r="H40" s="30"/>
      <c r="I40" s="30"/>
      <c r="J40" s="30"/>
      <c r="K40" s="30"/>
      <c r="L40" s="87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</row>
    <row r="41" spans="1:31" ht="14.4" customHeight="1">
      <c r="B41" s="51"/>
      <c r="D41" s="265"/>
      <c r="E41" s="265"/>
      <c r="F41" s="265"/>
      <c r="G41" s="265"/>
      <c r="H41" s="265"/>
      <c r="I41" s="265"/>
      <c r="J41" s="265"/>
      <c r="K41" s="265"/>
      <c r="L41" s="51"/>
    </row>
    <row r="42" spans="1:31" ht="14.4" customHeight="1">
      <c r="B42" s="51"/>
      <c r="D42" s="265"/>
      <c r="E42" s="265"/>
      <c r="F42" s="265"/>
      <c r="G42" s="265"/>
      <c r="H42" s="265"/>
      <c r="I42" s="265"/>
      <c r="J42" s="265"/>
      <c r="K42" s="265"/>
      <c r="L42" s="51"/>
    </row>
    <row r="43" spans="1:31" ht="14.4" customHeight="1">
      <c r="B43" s="51"/>
      <c r="D43" s="265"/>
      <c r="E43" s="265"/>
      <c r="F43" s="265"/>
      <c r="G43" s="265"/>
      <c r="H43" s="265"/>
      <c r="I43" s="265"/>
      <c r="J43" s="265"/>
      <c r="K43" s="265"/>
      <c r="L43" s="51"/>
    </row>
    <row r="44" spans="1:31" ht="14.4" customHeight="1">
      <c r="B44" s="51"/>
      <c r="D44" s="265"/>
      <c r="E44" s="265"/>
      <c r="F44" s="265"/>
      <c r="G44" s="265"/>
      <c r="H44" s="265"/>
      <c r="I44" s="265"/>
      <c r="J44" s="265"/>
      <c r="K44" s="265"/>
      <c r="L44" s="51"/>
    </row>
    <row r="45" spans="1:31" ht="14.4" customHeight="1">
      <c r="B45" s="51"/>
      <c r="D45" s="265"/>
      <c r="E45" s="265"/>
      <c r="F45" s="265"/>
      <c r="G45" s="265"/>
      <c r="H45" s="265"/>
      <c r="I45" s="265"/>
      <c r="J45" s="265"/>
      <c r="K45" s="265"/>
      <c r="L45" s="51"/>
    </row>
    <row r="46" spans="1:31" ht="14.4" customHeight="1">
      <c r="B46" s="51"/>
      <c r="D46" s="265"/>
      <c r="E46" s="265"/>
      <c r="F46" s="265"/>
      <c r="G46" s="265"/>
      <c r="H46" s="265"/>
      <c r="I46" s="265"/>
      <c r="J46" s="265"/>
      <c r="K46" s="265"/>
      <c r="L46" s="51"/>
    </row>
    <row r="47" spans="1:31" ht="14.4" customHeight="1">
      <c r="B47" s="51"/>
      <c r="D47" s="265"/>
      <c r="E47" s="265"/>
      <c r="F47" s="265"/>
      <c r="G47" s="265"/>
      <c r="H47" s="265"/>
      <c r="I47" s="265"/>
      <c r="J47" s="265"/>
      <c r="K47" s="265"/>
      <c r="L47" s="51"/>
    </row>
    <row r="48" spans="1:31" ht="14.4" customHeight="1">
      <c r="B48" s="51"/>
      <c r="D48" s="265"/>
      <c r="E48" s="265"/>
      <c r="F48" s="265"/>
      <c r="G48" s="265"/>
      <c r="H48" s="265"/>
      <c r="I48" s="265"/>
      <c r="J48" s="265"/>
      <c r="K48" s="265"/>
      <c r="L48" s="51"/>
    </row>
    <row r="49" spans="1:31" ht="14.4" customHeight="1">
      <c r="B49" s="51"/>
      <c r="D49" s="265"/>
      <c r="E49" s="265"/>
      <c r="F49" s="265"/>
      <c r="G49" s="265"/>
      <c r="H49" s="265"/>
      <c r="I49" s="265"/>
      <c r="J49" s="265"/>
      <c r="K49" s="265"/>
      <c r="L49" s="51"/>
    </row>
    <row r="50" spans="1:31" s="71" customFormat="1" ht="14.4" customHeight="1">
      <c r="B50" s="87"/>
      <c r="D50" s="266" t="s">
        <v>47</v>
      </c>
      <c r="E50" s="267"/>
      <c r="F50" s="267"/>
      <c r="G50" s="266" t="s">
        <v>48</v>
      </c>
      <c r="H50" s="267"/>
      <c r="I50" s="267"/>
      <c r="J50" s="267"/>
      <c r="K50" s="267"/>
      <c r="L50" s="87"/>
    </row>
    <row r="51" spans="1:31" ht="10.199999999999999">
      <c r="B51" s="51"/>
      <c r="D51" s="265"/>
      <c r="E51" s="265"/>
      <c r="F51" s="265"/>
      <c r="G51" s="265"/>
      <c r="H51" s="265"/>
      <c r="I51" s="265"/>
      <c r="J51" s="265"/>
      <c r="K51" s="265"/>
      <c r="L51" s="51"/>
    </row>
    <row r="52" spans="1:31" ht="10.199999999999999">
      <c r="B52" s="51"/>
      <c r="D52" s="265"/>
      <c r="E52" s="265"/>
      <c r="F52" s="265"/>
      <c r="G52" s="265"/>
      <c r="H52" s="265"/>
      <c r="I52" s="265"/>
      <c r="J52" s="265"/>
      <c r="K52" s="265"/>
      <c r="L52" s="51"/>
    </row>
    <row r="53" spans="1:31" ht="10.199999999999999">
      <c r="B53" s="51"/>
      <c r="D53" s="265"/>
      <c r="E53" s="265"/>
      <c r="F53" s="265"/>
      <c r="G53" s="265"/>
      <c r="H53" s="265"/>
      <c r="I53" s="265"/>
      <c r="J53" s="265"/>
      <c r="K53" s="265"/>
      <c r="L53" s="51"/>
    </row>
    <row r="54" spans="1:31" ht="10.199999999999999">
      <c r="B54" s="51"/>
      <c r="D54" s="265"/>
      <c r="E54" s="265"/>
      <c r="F54" s="265"/>
      <c r="G54" s="265"/>
      <c r="H54" s="265"/>
      <c r="I54" s="265"/>
      <c r="J54" s="265"/>
      <c r="K54" s="265"/>
      <c r="L54" s="51"/>
    </row>
    <row r="55" spans="1:31" ht="10.199999999999999">
      <c r="B55" s="51"/>
      <c r="D55" s="265"/>
      <c r="E55" s="265"/>
      <c r="F55" s="265"/>
      <c r="G55" s="265"/>
      <c r="H55" s="265"/>
      <c r="I55" s="265"/>
      <c r="J55" s="265"/>
      <c r="K55" s="265"/>
      <c r="L55" s="51"/>
    </row>
    <row r="56" spans="1:31" ht="10.199999999999999">
      <c r="B56" s="51"/>
      <c r="D56" s="265"/>
      <c r="E56" s="265"/>
      <c r="F56" s="265"/>
      <c r="G56" s="265"/>
      <c r="H56" s="265"/>
      <c r="I56" s="265"/>
      <c r="J56" s="265"/>
      <c r="K56" s="265"/>
      <c r="L56" s="51"/>
    </row>
    <row r="57" spans="1:31" ht="10.199999999999999">
      <c r="B57" s="51"/>
      <c r="D57" s="265"/>
      <c r="E57" s="265"/>
      <c r="F57" s="265"/>
      <c r="G57" s="265"/>
      <c r="H57" s="265"/>
      <c r="I57" s="265"/>
      <c r="J57" s="265"/>
      <c r="K57" s="265"/>
      <c r="L57" s="51"/>
    </row>
    <row r="58" spans="1:31" ht="10.199999999999999">
      <c r="B58" s="51"/>
      <c r="D58" s="265"/>
      <c r="E58" s="265"/>
      <c r="F58" s="265"/>
      <c r="G58" s="265"/>
      <c r="H58" s="265"/>
      <c r="I58" s="265"/>
      <c r="J58" s="265"/>
      <c r="K58" s="265"/>
      <c r="L58" s="51"/>
    </row>
    <row r="59" spans="1:31" ht="10.199999999999999">
      <c r="B59" s="51"/>
      <c r="D59" s="265"/>
      <c r="E59" s="265"/>
      <c r="F59" s="265"/>
      <c r="G59" s="265"/>
      <c r="H59" s="265"/>
      <c r="I59" s="265"/>
      <c r="J59" s="265"/>
      <c r="K59" s="265"/>
      <c r="L59" s="51"/>
    </row>
    <row r="60" spans="1:31" ht="10.199999999999999">
      <c r="B60" s="51"/>
      <c r="D60" s="265"/>
      <c r="E60" s="265"/>
      <c r="F60" s="265"/>
      <c r="G60" s="265"/>
      <c r="H60" s="265"/>
      <c r="I60" s="265"/>
      <c r="J60" s="265"/>
      <c r="K60" s="265"/>
      <c r="L60" s="51"/>
    </row>
    <row r="61" spans="1:31" s="71" customFormat="1" ht="13.2">
      <c r="A61" s="65"/>
      <c r="B61" s="66"/>
      <c r="C61" s="65"/>
      <c r="D61" s="268" t="s">
        <v>49</v>
      </c>
      <c r="E61" s="269"/>
      <c r="F61" s="270" t="s">
        <v>50</v>
      </c>
      <c r="G61" s="268" t="s">
        <v>49</v>
      </c>
      <c r="H61" s="269"/>
      <c r="I61" s="269"/>
      <c r="J61" s="271" t="s">
        <v>50</v>
      </c>
      <c r="K61" s="269"/>
      <c r="L61" s="87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</row>
    <row r="62" spans="1:31" ht="10.199999999999999">
      <c r="B62" s="51"/>
      <c r="D62" s="265"/>
      <c r="E62" s="265"/>
      <c r="F62" s="265"/>
      <c r="G62" s="265"/>
      <c r="H62" s="265"/>
      <c r="I62" s="265"/>
      <c r="J62" s="265"/>
      <c r="K62" s="265"/>
      <c r="L62" s="51"/>
    </row>
    <row r="63" spans="1:31" ht="10.199999999999999">
      <c r="B63" s="51"/>
      <c r="D63" s="265"/>
      <c r="E63" s="265"/>
      <c r="F63" s="265"/>
      <c r="G63" s="265"/>
      <c r="H63" s="265"/>
      <c r="I63" s="265"/>
      <c r="J63" s="265"/>
      <c r="K63" s="265"/>
      <c r="L63" s="51"/>
    </row>
    <row r="64" spans="1:31" ht="10.199999999999999">
      <c r="B64" s="51"/>
      <c r="D64" s="265"/>
      <c r="E64" s="265"/>
      <c r="F64" s="265"/>
      <c r="G64" s="265"/>
      <c r="H64" s="265"/>
      <c r="I64" s="265"/>
      <c r="J64" s="265"/>
      <c r="K64" s="265"/>
      <c r="L64" s="51"/>
    </row>
    <row r="65" spans="1:31" s="71" customFormat="1" ht="13.2">
      <c r="A65" s="65"/>
      <c r="B65" s="66"/>
      <c r="C65" s="65"/>
      <c r="D65" s="266" t="s">
        <v>51</v>
      </c>
      <c r="E65" s="272"/>
      <c r="F65" s="272"/>
      <c r="G65" s="266" t="s">
        <v>52</v>
      </c>
      <c r="H65" s="272"/>
      <c r="I65" s="272"/>
      <c r="J65" s="272"/>
      <c r="K65" s="272"/>
      <c r="L65" s="87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</row>
    <row r="66" spans="1:31" ht="10.199999999999999">
      <c r="B66" s="51"/>
      <c r="D66" s="265"/>
      <c r="E66" s="265"/>
      <c r="F66" s="265"/>
      <c r="G66" s="265"/>
      <c r="H66" s="265"/>
      <c r="I66" s="265"/>
      <c r="J66" s="265"/>
      <c r="K66" s="265"/>
      <c r="L66" s="51"/>
    </row>
    <row r="67" spans="1:31" ht="10.199999999999999">
      <c r="B67" s="51"/>
      <c r="D67" s="265"/>
      <c r="E67" s="265"/>
      <c r="F67" s="265"/>
      <c r="G67" s="265"/>
      <c r="H67" s="265"/>
      <c r="I67" s="265"/>
      <c r="J67" s="265"/>
      <c r="K67" s="265"/>
      <c r="L67" s="51"/>
    </row>
    <row r="68" spans="1:31" ht="10.199999999999999">
      <c r="B68" s="51"/>
      <c r="D68" s="265"/>
      <c r="E68" s="265"/>
      <c r="F68" s="265"/>
      <c r="G68" s="265"/>
      <c r="H68" s="265"/>
      <c r="I68" s="265"/>
      <c r="J68" s="265"/>
      <c r="K68" s="265"/>
      <c r="L68" s="51"/>
    </row>
    <row r="69" spans="1:31" ht="10.199999999999999">
      <c r="B69" s="51"/>
      <c r="D69" s="265"/>
      <c r="E69" s="265"/>
      <c r="F69" s="265"/>
      <c r="G69" s="265"/>
      <c r="H69" s="265"/>
      <c r="I69" s="265"/>
      <c r="J69" s="265"/>
      <c r="K69" s="265"/>
      <c r="L69" s="51"/>
    </row>
    <row r="70" spans="1:31" ht="10.199999999999999">
      <c r="B70" s="51"/>
      <c r="D70" s="265"/>
      <c r="E70" s="265"/>
      <c r="F70" s="265"/>
      <c r="G70" s="265"/>
      <c r="H70" s="265"/>
      <c r="I70" s="265"/>
      <c r="J70" s="265"/>
      <c r="K70" s="265"/>
      <c r="L70" s="51"/>
    </row>
    <row r="71" spans="1:31" ht="10.199999999999999">
      <c r="B71" s="51"/>
      <c r="D71" s="265"/>
      <c r="E71" s="265"/>
      <c r="F71" s="265"/>
      <c r="G71" s="265"/>
      <c r="H71" s="265"/>
      <c r="I71" s="265"/>
      <c r="J71" s="265"/>
      <c r="K71" s="265"/>
      <c r="L71" s="51"/>
    </row>
    <row r="72" spans="1:31" ht="10.199999999999999">
      <c r="B72" s="51"/>
      <c r="D72" s="265"/>
      <c r="E72" s="265"/>
      <c r="F72" s="265"/>
      <c r="G72" s="265"/>
      <c r="H72" s="265"/>
      <c r="I72" s="265"/>
      <c r="J72" s="265"/>
      <c r="K72" s="265"/>
      <c r="L72" s="51"/>
    </row>
    <row r="73" spans="1:31" ht="10.199999999999999">
      <c r="B73" s="51"/>
      <c r="D73" s="265"/>
      <c r="E73" s="265"/>
      <c r="F73" s="265"/>
      <c r="G73" s="265"/>
      <c r="H73" s="265"/>
      <c r="I73" s="265"/>
      <c r="J73" s="265"/>
      <c r="K73" s="265"/>
      <c r="L73" s="51"/>
    </row>
    <row r="74" spans="1:31" ht="10.199999999999999">
      <c r="B74" s="51"/>
      <c r="D74" s="265"/>
      <c r="E74" s="265"/>
      <c r="F74" s="265"/>
      <c r="G74" s="265"/>
      <c r="H74" s="265"/>
      <c r="I74" s="265"/>
      <c r="J74" s="265"/>
      <c r="K74" s="265"/>
      <c r="L74" s="51"/>
    </row>
    <row r="75" spans="1:31" ht="10.199999999999999">
      <c r="B75" s="51"/>
      <c r="D75" s="265"/>
      <c r="E75" s="265"/>
      <c r="F75" s="265"/>
      <c r="G75" s="265"/>
      <c r="H75" s="265"/>
      <c r="I75" s="265"/>
      <c r="J75" s="265"/>
      <c r="K75" s="265"/>
      <c r="L75" s="51"/>
    </row>
    <row r="76" spans="1:31" s="71" customFormat="1" ht="13.2">
      <c r="A76" s="65"/>
      <c r="B76" s="66"/>
      <c r="C76" s="65"/>
      <c r="D76" s="268" t="s">
        <v>49</v>
      </c>
      <c r="E76" s="269"/>
      <c r="F76" s="270" t="s">
        <v>50</v>
      </c>
      <c r="G76" s="268" t="s">
        <v>49</v>
      </c>
      <c r="H76" s="269"/>
      <c r="I76" s="269"/>
      <c r="J76" s="271" t="s">
        <v>50</v>
      </c>
      <c r="K76" s="269"/>
      <c r="L76" s="87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</row>
    <row r="77" spans="1:31" s="71" customFormat="1" ht="14.4" customHeight="1">
      <c r="A77" s="65"/>
      <c r="B77" s="88"/>
      <c r="C77" s="89"/>
      <c r="D77" s="273"/>
      <c r="E77" s="273"/>
      <c r="F77" s="273"/>
      <c r="G77" s="273"/>
      <c r="H77" s="273"/>
      <c r="I77" s="273"/>
      <c r="J77" s="273"/>
      <c r="K77" s="273"/>
      <c r="L77" s="87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</row>
    <row r="81" spans="1:47" s="71" customFormat="1" ht="6.9" customHeight="1">
      <c r="A81" s="65"/>
      <c r="B81" s="90"/>
      <c r="C81" s="91"/>
      <c r="D81" s="91"/>
      <c r="E81" s="91"/>
      <c r="F81" s="91"/>
      <c r="G81" s="91"/>
      <c r="H81" s="91"/>
      <c r="I81" s="91"/>
      <c r="J81" s="91"/>
      <c r="K81" s="91"/>
      <c r="L81" s="87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</row>
    <row r="82" spans="1:47" s="71" customFormat="1" ht="24.9" customHeight="1">
      <c r="A82" s="65"/>
      <c r="B82" s="66"/>
      <c r="C82" s="52" t="s">
        <v>103</v>
      </c>
      <c r="D82" s="65"/>
      <c r="E82" s="65"/>
      <c r="F82" s="65"/>
      <c r="G82" s="65"/>
      <c r="H82" s="65"/>
      <c r="I82" s="65"/>
      <c r="J82" s="65"/>
      <c r="K82" s="65"/>
      <c r="L82" s="87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</row>
    <row r="83" spans="1:47" s="71" customFormat="1" ht="6.9" customHeight="1">
      <c r="A83" s="65"/>
      <c r="B83" s="66"/>
      <c r="C83" s="65"/>
      <c r="D83" s="65"/>
      <c r="E83" s="65"/>
      <c r="F83" s="65"/>
      <c r="G83" s="65"/>
      <c r="H83" s="65"/>
      <c r="I83" s="65"/>
      <c r="J83" s="65"/>
      <c r="K83" s="65"/>
      <c r="L83" s="87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</row>
    <row r="84" spans="1:47" s="71" customFormat="1" ht="12" customHeight="1">
      <c r="A84" s="65"/>
      <c r="B84" s="66"/>
      <c r="C84" s="61" t="s">
        <v>16</v>
      </c>
      <c r="D84" s="65"/>
      <c r="E84" s="65"/>
      <c r="F84" s="65"/>
      <c r="G84" s="65"/>
      <c r="H84" s="65"/>
      <c r="I84" s="65"/>
      <c r="J84" s="65"/>
      <c r="K84" s="65"/>
      <c r="L84" s="87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</row>
    <row r="85" spans="1:47" s="71" customFormat="1" ht="16.5" customHeight="1">
      <c r="A85" s="65"/>
      <c r="B85" s="66"/>
      <c r="C85" s="65"/>
      <c r="D85" s="65"/>
      <c r="E85" s="152" t="str">
        <f>E7</f>
        <v>Rekonstrukce kanalizace 3.ZŠ - IV.etapa</v>
      </c>
      <c r="F85" s="153"/>
      <c r="G85" s="153"/>
      <c r="H85" s="153"/>
      <c r="I85" s="65"/>
      <c r="J85" s="65"/>
      <c r="K85" s="65"/>
      <c r="L85" s="87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</row>
    <row r="86" spans="1:47" s="71" customFormat="1" ht="12" customHeight="1">
      <c r="A86" s="65"/>
      <c r="B86" s="66"/>
      <c r="C86" s="61" t="s">
        <v>98</v>
      </c>
      <c r="D86" s="65"/>
      <c r="E86" s="65"/>
      <c r="F86" s="65"/>
      <c r="G86" s="65"/>
      <c r="H86" s="65"/>
      <c r="I86" s="65"/>
      <c r="J86" s="65"/>
      <c r="K86" s="65"/>
      <c r="L86" s="87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</row>
    <row r="87" spans="1:47" s="71" customFormat="1" ht="16.5" customHeight="1">
      <c r="A87" s="65"/>
      <c r="B87" s="66"/>
      <c r="C87" s="65"/>
      <c r="D87" s="65"/>
      <c r="E87" s="97" t="str">
        <f>E9</f>
        <v>01 - zdravotně technické instalace</v>
      </c>
      <c r="F87" s="154"/>
      <c r="G87" s="154"/>
      <c r="H87" s="154"/>
      <c r="I87" s="65"/>
      <c r="J87" s="65"/>
      <c r="K87" s="65"/>
      <c r="L87" s="87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</row>
    <row r="88" spans="1:47" s="71" customFormat="1" ht="6.9" customHeight="1">
      <c r="A88" s="65"/>
      <c r="B88" s="66"/>
      <c r="C88" s="65"/>
      <c r="D88" s="65"/>
      <c r="E88" s="65"/>
      <c r="F88" s="65"/>
      <c r="G88" s="65"/>
      <c r="H88" s="65"/>
      <c r="I88" s="65"/>
      <c r="J88" s="65"/>
      <c r="K88" s="65"/>
      <c r="L88" s="87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</row>
    <row r="89" spans="1:47" s="71" customFormat="1" ht="12" customHeight="1">
      <c r="A89" s="65"/>
      <c r="B89" s="66"/>
      <c r="C89" s="61" t="s">
        <v>20</v>
      </c>
      <c r="D89" s="65"/>
      <c r="E89" s="65"/>
      <c r="F89" s="62" t="str">
        <f>F12</f>
        <v>Komenského 825/6, Žďár nad Sázavou</v>
      </c>
      <c r="G89" s="65"/>
      <c r="H89" s="65"/>
      <c r="I89" s="61" t="s">
        <v>22</v>
      </c>
      <c r="J89" s="155" t="str">
        <f>IF(J12="","",J12)</f>
        <v>29. 4. 2024</v>
      </c>
      <c r="K89" s="65"/>
      <c r="L89" s="87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</row>
    <row r="90" spans="1:47" s="71" customFormat="1" ht="6.9" customHeight="1">
      <c r="A90" s="65"/>
      <c r="B90" s="66"/>
      <c r="C90" s="65"/>
      <c r="D90" s="65"/>
      <c r="E90" s="65"/>
      <c r="F90" s="65"/>
      <c r="G90" s="65"/>
      <c r="H90" s="65"/>
      <c r="I90" s="65"/>
      <c r="J90" s="65"/>
      <c r="K90" s="65"/>
      <c r="L90" s="87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</row>
    <row r="91" spans="1:47" s="71" customFormat="1" ht="15.15" customHeight="1">
      <c r="A91" s="65"/>
      <c r="B91" s="66"/>
      <c r="C91" s="61" t="s">
        <v>24</v>
      </c>
      <c r="D91" s="65"/>
      <c r="E91" s="65"/>
      <c r="F91" s="62" t="str">
        <f>E15</f>
        <v xml:space="preserve"> </v>
      </c>
      <c r="G91" s="65"/>
      <c r="H91" s="65"/>
      <c r="I91" s="61" t="s">
        <v>30</v>
      </c>
      <c r="J91" s="280" t="str">
        <f>E21</f>
        <v xml:space="preserve"> </v>
      </c>
      <c r="K91" s="30"/>
      <c r="L91" s="87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</row>
    <row r="92" spans="1:47" s="71" customFormat="1" ht="15.15" customHeight="1">
      <c r="A92" s="65"/>
      <c r="B92" s="66"/>
      <c r="C92" s="61" t="s">
        <v>28</v>
      </c>
      <c r="D92" s="65"/>
      <c r="E92" s="65"/>
      <c r="F92" s="62" t="str">
        <f>IF(E18="","",E18)</f>
        <v>Vyplň údaj</v>
      </c>
      <c r="G92" s="65"/>
      <c r="H92" s="65"/>
      <c r="I92" s="61" t="s">
        <v>32</v>
      </c>
      <c r="J92" s="280" t="str">
        <f>E24</f>
        <v xml:space="preserve"> </v>
      </c>
      <c r="K92" s="30"/>
      <c r="L92" s="87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</row>
    <row r="93" spans="1:47" s="71" customFormat="1" ht="10.35" customHeight="1">
      <c r="A93" s="65"/>
      <c r="B93" s="66"/>
      <c r="C93" s="65"/>
      <c r="D93" s="65"/>
      <c r="E93" s="65"/>
      <c r="F93" s="65"/>
      <c r="G93" s="65"/>
      <c r="H93" s="65"/>
      <c r="I93" s="65"/>
      <c r="J93" s="65"/>
      <c r="K93" s="65"/>
      <c r="L93" s="87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</row>
    <row r="94" spans="1:47" s="71" customFormat="1" ht="29.25" customHeight="1">
      <c r="A94" s="65"/>
      <c r="B94" s="66"/>
      <c r="C94" s="173" t="s">
        <v>104</v>
      </c>
      <c r="D94" s="166"/>
      <c r="E94" s="166"/>
      <c r="F94" s="166"/>
      <c r="G94" s="166"/>
      <c r="H94" s="166"/>
      <c r="I94" s="166"/>
      <c r="J94" s="174" t="s">
        <v>105</v>
      </c>
      <c r="K94" s="166"/>
      <c r="L94" s="87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</row>
    <row r="95" spans="1:47" s="71" customFormat="1" ht="10.35" customHeight="1">
      <c r="A95" s="65"/>
      <c r="B95" s="66"/>
      <c r="C95" s="65"/>
      <c r="D95" s="65"/>
      <c r="E95" s="65"/>
      <c r="F95" s="65"/>
      <c r="G95" s="65"/>
      <c r="H95" s="65"/>
      <c r="I95" s="65"/>
      <c r="J95" s="65"/>
      <c r="K95" s="65"/>
      <c r="L95" s="87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</row>
    <row r="96" spans="1:47" s="71" customFormat="1" ht="22.8" customHeight="1">
      <c r="A96" s="65"/>
      <c r="B96" s="66"/>
      <c r="C96" s="175" t="s">
        <v>106</v>
      </c>
      <c r="D96" s="65"/>
      <c r="E96" s="65"/>
      <c r="F96" s="65"/>
      <c r="G96" s="65"/>
      <c r="H96" s="65"/>
      <c r="I96" s="65"/>
      <c r="J96" s="161">
        <f>J137</f>
        <v>0</v>
      </c>
      <c r="K96" s="65"/>
      <c r="L96" s="87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U96" s="48" t="s">
        <v>107</v>
      </c>
    </row>
    <row r="97" spans="2:12" s="177" customFormat="1" ht="24.9" customHeight="1">
      <c r="B97" s="176"/>
      <c r="D97" s="178" t="s">
        <v>108</v>
      </c>
      <c r="E97" s="179"/>
      <c r="F97" s="179"/>
      <c r="G97" s="179"/>
      <c r="H97" s="179"/>
      <c r="I97" s="179"/>
      <c r="J97" s="180">
        <f>J138</f>
        <v>0</v>
      </c>
      <c r="L97" s="176"/>
    </row>
    <row r="98" spans="2:12" s="182" customFormat="1" ht="19.95" customHeight="1">
      <c r="B98" s="181"/>
      <c r="D98" s="183" t="s">
        <v>109</v>
      </c>
      <c r="E98" s="184"/>
      <c r="F98" s="184"/>
      <c r="G98" s="184"/>
      <c r="H98" s="184"/>
      <c r="I98" s="184"/>
      <c r="J98" s="185">
        <f>J139</f>
        <v>0</v>
      </c>
      <c r="L98" s="181"/>
    </row>
    <row r="99" spans="2:12" s="182" customFormat="1" ht="19.95" customHeight="1">
      <c r="B99" s="181"/>
      <c r="D99" s="183" t="s">
        <v>110</v>
      </c>
      <c r="E99" s="184"/>
      <c r="F99" s="184"/>
      <c r="G99" s="184"/>
      <c r="H99" s="184"/>
      <c r="I99" s="184"/>
      <c r="J99" s="185">
        <f>J177</f>
        <v>0</v>
      </c>
      <c r="L99" s="181"/>
    </row>
    <row r="100" spans="2:12" s="182" customFormat="1" ht="19.95" customHeight="1">
      <c r="B100" s="181"/>
      <c r="D100" s="183" t="s">
        <v>111</v>
      </c>
      <c r="E100" s="184"/>
      <c r="F100" s="184"/>
      <c r="G100" s="184"/>
      <c r="H100" s="184"/>
      <c r="I100" s="184"/>
      <c r="J100" s="185">
        <f>J179</f>
        <v>0</v>
      </c>
      <c r="L100" s="181"/>
    </row>
    <row r="101" spans="2:12" s="182" customFormat="1" ht="19.95" customHeight="1">
      <c r="B101" s="181"/>
      <c r="D101" s="183" t="s">
        <v>112</v>
      </c>
      <c r="E101" s="184"/>
      <c r="F101" s="184"/>
      <c r="G101" s="184"/>
      <c r="H101" s="184"/>
      <c r="I101" s="184"/>
      <c r="J101" s="185">
        <f>J182</f>
        <v>0</v>
      </c>
      <c r="L101" s="181"/>
    </row>
    <row r="102" spans="2:12" s="182" customFormat="1" ht="19.95" customHeight="1">
      <c r="B102" s="181"/>
      <c r="D102" s="183" t="s">
        <v>113</v>
      </c>
      <c r="E102" s="184"/>
      <c r="F102" s="184"/>
      <c r="G102" s="184"/>
      <c r="H102" s="184"/>
      <c r="I102" s="184"/>
      <c r="J102" s="185">
        <f>J192</f>
        <v>0</v>
      </c>
      <c r="L102" s="181"/>
    </row>
    <row r="103" spans="2:12" s="182" customFormat="1" ht="19.95" customHeight="1">
      <c r="B103" s="181"/>
      <c r="D103" s="183" t="s">
        <v>114</v>
      </c>
      <c r="E103" s="184"/>
      <c r="F103" s="184"/>
      <c r="G103" s="184"/>
      <c r="H103" s="184"/>
      <c r="I103" s="184"/>
      <c r="J103" s="185">
        <f>J201</f>
        <v>0</v>
      </c>
      <c r="L103" s="181"/>
    </row>
    <row r="104" spans="2:12" s="182" customFormat="1" ht="19.95" customHeight="1">
      <c r="B104" s="181"/>
      <c r="D104" s="183" t="s">
        <v>115</v>
      </c>
      <c r="E104" s="184"/>
      <c r="F104" s="184"/>
      <c r="G104" s="184"/>
      <c r="H104" s="184"/>
      <c r="I104" s="184"/>
      <c r="J104" s="185">
        <f>J207</f>
        <v>0</v>
      </c>
      <c r="L104" s="181"/>
    </row>
    <row r="105" spans="2:12" s="177" customFormat="1" ht="24.9" customHeight="1">
      <c r="B105" s="176"/>
      <c r="D105" s="178" t="s">
        <v>116</v>
      </c>
      <c r="E105" s="179"/>
      <c r="F105" s="179"/>
      <c r="G105" s="179"/>
      <c r="H105" s="179"/>
      <c r="I105" s="179"/>
      <c r="J105" s="180">
        <f>J209</f>
        <v>0</v>
      </c>
      <c r="L105" s="176"/>
    </row>
    <row r="106" spans="2:12" s="182" customFormat="1" ht="19.95" customHeight="1">
      <c r="B106" s="181"/>
      <c r="D106" s="183" t="s">
        <v>117</v>
      </c>
      <c r="E106" s="184"/>
      <c r="F106" s="184"/>
      <c r="G106" s="184"/>
      <c r="H106" s="184"/>
      <c r="I106" s="184"/>
      <c r="J106" s="185">
        <f>J210</f>
        <v>0</v>
      </c>
      <c r="L106" s="181"/>
    </row>
    <row r="107" spans="2:12" s="182" customFormat="1" ht="19.95" customHeight="1">
      <c r="B107" s="181"/>
      <c r="D107" s="183" t="s">
        <v>118</v>
      </c>
      <c r="E107" s="184"/>
      <c r="F107" s="184"/>
      <c r="G107" s="184"/>
      <c r="H107" s="184"/>
      <c r="I107" s="184"/>
      <c r="J107" s="185">
        <f>J217</f>
        <v>0</v>
      </c>
      <c r="L107" s="181"/>
    </row>
    <row r="108" spans="2:12" s="182" customFormat="1" ht="19.95" customHeight="1">
      <c r="B108" s="181"/>
      <c r="D108" s="183" t="s">
        <v>119</v>
      </c>
      <c r="E108" s="184"/>
      <c r="F108" s="184"/>
      <c r="G108" s="184"/>
      <c r="H108" s="184"/>
      <c r="I108" s="184"/>
      <c r="J108" s="185">
        <f>J237</f>
        <v>0</v>
      </c>
      <c r="L108" s="181"/>
    </row>
    <row r="109" spans="2:12" s="182" customFormat="1" ht="19.95" customHeight="1">
      <c r="B109" s="181"/>
      <c r="D109" s="183" t="s">
        <v>120</v>
      </c>
      <c r="E109" s="184"/>
      <c r="F109" s="184"/>
      <c r="G109" s="184"/>
      <c r="H109" s="184"/>
      <c r="I109" s="184"/>
      <c r="J109" s="185">
        <f>J247</f>
        <v>0</v>
      </c>
      <c r="L109" s="181"/>
    </row>
    <row r="110" spans="2:12" s="182" customFormat="1" ht="19.95" customHeight="1">
      <c r="B110" s="181"/>
      <c r="D110" s="183" t="s">
        <v>121</v>
      </c>
      <c r="E110" s="184"/>
      <c r="F110" s="184"/>
      <c r="G110" s="184"/>
      <c r="H110" s="184"/>
      <c r="I110" s="184"/>
      <c r="J110" s="185">
        <f>J260</f>
        <v>0</v>
      </c>
      <c r="L110" s="181"/>
    </row>
    <row r="111" spans="2:12" s="182" customFormat="1" ht="19.95" customHeight="1">
      <c r="B111" s="181"/>
      <c r="D111" s="183" t="s">
        <v>122</v>
      </c>
      <c r="E111" s="184"/>
      <c r="F111" s="184"/>
      <c r="G111" s="184"/>
      <c r="H111" s="184"/>
      <c r="I111" s="184"/>
      <c r="J111" s="185">
        <f>J263</f>
        <v>0</v>
      </c>
      <c r="L111" s="181"/>
    </row>
    <row r="112" spans="2:12" s="182" customFormat="1" ht="19.95" customHeight="1">
      <c r="B112" s="181"/>
      <c r="D112" s="183" t="s">
        <v>123</v>
      </c>
      <c r="E112" s="184"/>
      <c r="F112" s="184"/>
      <c r="G112" s="184"/>
      <c r="H112" s="184"/>
      <c r="I112" s="184"/>
      <c r="J112" s="185">
        <f>J269</f>
        <v>0</v>
      </c>
      <c r="L112" s="181"/>
    </row>
    <row r="113" spans="1:31" s="182" customFormat="1" ht="19.95" customHeight="1">
      <c r="B113" s="181"/>
      <c r="D113" s="183" t="s">
        <v>124</v>
      </c>
      <c r="E113" s="184"/>
      <c r="F113" s="184"/>
      <c r="G113" s="184"/>
      <c r="H113" s="184"/>
      <c r="I113" s="184"/>
      <c r="J113" s="185">
        <f>J275</f>
        <v>0</v>
      </c>
      <c r="L113" s="181"/>
    </row>
    <row r="114" spans="1:31" s="182" customFormat="1" ht="19.95" customHeight="1">
      <c r="B114" s="181"/>
      <c r="D114" s="183" t="s">
        <v>125</v>
      </c>
      <c r="E114" s="184"/>
      <c r="F114" s="184"/>
      <c r="G114" s="184"/>
      <c r="H114" s="184"/>
      <c r="I114" s="184"/>
      <c r="J114" s="185">
        <f>J280</f>
        <v>0</v>
      </c>
      <c r="L114" s="181"/>
    </row>
    <row r="115" spans="1:31" s="177" customFormat="1" ht="24.9" customHeight="1">
      <c r="B115" s="176"/>
      <c r="D115" s="178" t="s">
        <v>126</v>
      </c>
      <c r="E115" s="179"/>
      <c r="F115" s="179"/>
      <c r="G115" s="179"/>
      <c r="H115" s="179"/>
      <c r="I115" s="179"/>
      <c r="J115" s="180">
        <f>J282</f>
        <v>0</v>
      </c>
      <c r="L115" s="176"/>
    </row>
    <row r="116" spans="1:31" s="177" customFormat="1" ht="24.9" customHeight="1">
      <c r="B116" s="176"/>
      <c r="D116" s="178" t="s">
        <v>127</v>
      </c>
      <c r="E116" s="179"/>
      <c r="F116" s="179"/>
      <c r="G116" s="179"/>
      <c r="H116" s="179"/>
      <c r="I116" s="179"/>
      <c r="J116" s="180">
        <f>J284</f>
        <v>0</v>
      </c>
      <c r="L116" s="176"/>
    </row>
    <row r="117" spans="1:31" s="182" customFormat="1" ht="19.95" customHeight="1">
      <c r="B117" s="181"/>
      <c r="D117" s="183" t="s">
        <v>128</v>
      </c>
      <c r="E117" s="184"/>
      <c r="F117" s="184"/>
      <c r="G117" s="184"/>
      <c r="H117" s="184"/>
      <c r="I117" s="184"/>
      <c r="J117" s="185">
        <f>J285</f>
        <v>0</v>
      </c>
      <c r="L117" s="181"/>
    </row>
    <row r="118" spans="1:31" s="71" customFormat="1" ht="21.75" customHeight="1">
      <c r="A118" s="65"/>
      <c r="B118" s="66"/>
      <c r="C118" s="65"/>
      <c r="D118" s="65"/>
      <c r="E118" s="65"/>
      <c r="F118" s="65"/>
      <c r="G118" s="65"/>
      <c r="H118" s="65"/>
      <c r="I118" s="65"/>
      <c r="J118" s="65"/>
      <c r="K118" s="65"/>
      <c r="L118" s="87"/>
      <c r="S118" s="65"/>
      <c r="T118" s="65"/>
      <c r="U118" s="65"/>
      <c r="V118" s="65"/>
      <c r="W118" s="65"/>
      <c r="X118" s="65"/>
      <c r="Y118" s="65"/>
      <c r="Z118" s="65"/>
      <c r="AA118" s="65"/>
      <c r="AB118" s="65"/>
      <c r="AC118" s="65"/>
      <c r="AD118" s="65"/>
      <c r="AE118" s="65"/>
    </row>
    <row r="119" spans="1:31" s="71" customFormat="1" ht="6.9" customHeight="1">
      <c r="A119" s="65"/>
      <c r="B119" s="88"/>
      <c r="C119" s="89"/>
      <c r="D119" s="89"/>
      <c r="E119" s="89"/>
      <c r="F119" s="89"/>
      <c r="G119" s="89"/>
      <c r="H119" s="89"/>
      <c r="I119" s="89"/>
      <c r="J119" s="89"/>
      <c r="K119" s="89"/>
      <c r="L119" s="87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</row>
    <row r="123" spans="1:31" s="71" customFormat="1" ht="6.9" customHeight="1">
      <c r="A123" s="65"/>
      <c r="B123" s="90"/>
      <c r="C123" s="91"/>
      <c r="D123" s="91"/>
      <c r="E123" s="91"/>
      <c r="F123" s="91"/>
      <c r="G123" s="91"/>
      <c r="H123" s="91"/>
      <c r="I123" s="91"/>
      <c r="J123" s="91"/>
      <c r="K123" s="91"/>
      <c r="L123" s="87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</row>
    <row r="124" spans="1:31" s="71" customFormat="1" ht="24.9" customHeight="1">
      <c r="A124" s="65"/>
      <c r="B124" s="66"/>
      <c r="C124" s="52" t="s">
        <v>129</v>
      </c>
      <c r="D124" s="65"/>
      <c r="E124" s="65"/>
      <c r="F124" s="65"/>
      <c r="G124" s="65"/>
      <c r="H124" s="65"/>
      <c r="I124" s="65"/>
      <c r="J124" s="65"/>
      <c r="K124" s="65"/>
      <c r="L124" s="87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5"/>
      <c r="AD124" s="65"/>
      <c r="AE124" s="65"/>
    </row>
    <row r="125" spans="1:31" s="71" customFormat="1" ht="6.9" customHeight="1">
      <c r="A125" s="65"/>
      <c r="B125" s="66"/>
      <c r="C125" s="65"/>
      <c r="D125" s="65"/>
      <c r="E125" s="65"/>
      <c r="F125" s="65"/>
      <c r="G125" s="65"/>
      <c r="H125" s="65"/>
      <c r="I125" s="65"/>
      <c r="J125" s="65"/>
      <c r="K125" s="65"/>
      <c r="L125" s="87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</row>
    <row r="126" spans="1:31" s="71" customFormat="1" ht="12" customHeight="1">
      <c r="A126" s="65"/>
      <c r="B126" s="66"/>
      <c r="C126" s="61" t="s">
        <v>16</v>
      </c>
      <c r="D126" s="65"/>
      <c r="E126" s="65"/>
      <c r="F126" s="65"/>
      <c r="G126" s="65"/>
      <c r="H126" s="65"/>
      <c r="I126" s="65"/>
      <c r="J126" s="65"/>
      <c r="K126" s="65"/>
      <c r="L126" s="87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</row>
    <row r="127" spans="1:31" s="71" customFormat="1" ht="16.5" customHeight="1">
      <c r="A127" s="65"/>
      <c r="B127" s="66"/>
      <c r="C127" s="65"/>
      <c r="D127" s="65"/>
      <c r="E127" s="152" t="str">
        <f>E7</f>
        <v>Rekonstrukce kanalizace 3.ZŠ - IV.etapa</v>
      </c>
      <c r="F127" s="153"/>
      <c r="G127" s="153"/>
      <c r="H127" s="153"/>
      <c r="I127" s="65"/>
      <c r="J127" s="65"/>
      <c r="K127" s="65"/>
      <c r="L127" s="87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</row>
    <row r="128" spans="1:31" s="71" customFormat="1" ht="12" customHeight="1">
      <c r="A128" s="65"/>
      <c r="B128" s="66"/>
      <c r="C128" s="61" t="s">
        <v>98</v>
      </c>
      <c r="D128" s="65"/>
      <c r="E128" s="65"/>
      <c r="F128" s="65"/>
      <c r="G128" s="65"/>
      <c r="H128" s="65"/>
      <c r="I128" s="65"/>
      <c r="J128" s="65"/>
      <c r="K128" s="65"/>
      <c r="L128" s="87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</row>
    <row r="129" spans="1:65" s="71" customFormat="1" ht="16.5" customHeight="1">
      <c r="A129" s="65"/>
      <c r="B129" s="66"/>
      <c r="C129" s="65"/>
      <c r="D129" s="65"/>
      <c r="E129" s="97" t="str">
        <f>E9</f>
        <v>01 - zdravotně technické instalace</v>
      </c>
      <c r="F129" s="154"/>
      <c r="G129" s="154"/>
      <c r="H129" s="154"/>
      <c r="I129" s="65"/>
      <c r="J129" s="65"/>
      <c r="K129" s="65"/>
      <c r="L129" s="87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</row>
    <row r="130" spans="1:65" s="71" customFormat="1" ht="6.9" customHeight="1">
      <c r="A130" s="65"/>
      <c r="B130" s="66"/>
      <c r="C130" s="65"/>
      <c r="D130" s="65"/>
      <c r="E130" s="65"/>
      <c r="F130" s="65"/>
      <c r="G130" s="65"/>
      <c r="H130" s="65"/>
      <c r="I130" s="65"/>
      <c r="J130" s="65"/>
      <c r="K130" s="65"/>
      <c r="L130" s="87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</row>
    <row r="131" spans="1:65" s="71" customFormat="1" ht="12" customHeight="1">
      <c r="A131" s="65"/>
      <c r="B131" s="66"/>
      <c r="C131" s="61" t="s">
        <v>20</v>
      </c>
      <c r="D131" s="65"/>
      <c r="E131" s="65"/>
      <c r="F131" s="62" t="str">
        <f>F12</f>
        <v>Komenského 825/6, Žďár nad Sázavou</v>
      </c>
      <c r="G131" s="65"/>
      <c r="H131" s="65"/>
      <c r="I131" s="61" t="s">
        <v>22</v>
      </c>
      <c r="J131" s="155" t="str">
        <f>IF(J12="","",J12)</f>
        <v>29. 4. 2024</v>
      </c>
      <c r="K131" s="65"/>
      <c r="L131" s="87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</row>
    <row r="132" spans="1:65" s="71" customFormat="1" ht="6.9" customHeight="1">
      <c r="A132" s="65"/>
      <c r="B132" s="66"/>
      <c r="C132" s="65"/>
      <c r="D132" s="65"/>
      <c r="E132" s="65"/>
      <c r="F132" s="65"/>
      <c r="G132" s="65"/>
      <c r="H132" s="65"/>
      <c r="I132" s="65"/>
      <c r="J132" s="65"/>
      <c r="K132" s="65"/>
      <c r="L132" s="87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  <c r="AC132" s="65"/>
      <c r="AD132" s="65"/>
      <c r="AE132" s="65"/>
    </row>
    <row r="133" spans="1:65" s="71" customFormat="1" ht="15.15" customHeight="1">
      <c r="A133" s="65"/>
      <c r="B133" s="66"/>
      <c r="C133" s="61" t="s">
        <v>24</v>
      </c>
      <c r="D133" s="65"/>
      <c r="E133" s="65"/>
      <c r="F133" s="62" t="str">
        <f>E15</f>
        <v xml:space="preserve"> </v>
      </c>
      <c r="G133" s="65"/>
      <c r="H133" s="65"/>
      <c r="I133" s="61" t="s">
        <v>30</v>
      </c>
      <c r="J133" s="172" t="str">
        <f>E21</f>
        <v xml:space="preserve"> </v>
      </c>
      <c r="K133" s="65"/>
      <c r="L133" s="87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</row>
    <row r="134" spans="1:65" s="71" customFormat="1" ht="15.15" customHeight="1">
      <c r="A134" s="65"/>
      <c r="B134" s="66"/>
      <c r="C134" s="61" t="s">
        <v>28</v>
      </c>
      <c r="D134" s="65"/>
      <c r="E134" s="65"/>
      <c r="F134" s="62" t="str">
        <f>IF(E18="","",E18)</f>
        <v>Vyplň údaj</v>
      </c>
      <c r="G134" s="65"/>
      <c r="H134" s="65"/>
      <c r="I134" s="61" t="s">
        <v>32</v>
      </c>
      <c r="J134" s="172" t="str">
        <f>E24</f>
        <v xml:space="preserve"> </v>
      </c>
      <c r="K134" s="65"/>
      <c r="L134" s="87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  <c r="AD134" s="65"/>
      <c r="AE134" s="65"/>
    </row>
    <row r="135" spans="1:65" s="71" customFormat="1" ht="10.35" customHeight="1">
      <c r="A135" s="65"/>
      <c r="B135" s="66"/>
      <c r="C135" s="65"/>
      <c r="D135" s="65"/>
      <c r="E135" s="65"/>
      <c r="F135" s="65"/>
      <c r="G135" s="65"/>
      <c r="H135" s="65"/>
      <c r="I135" s="65"/>
      <c r="J135" s="65"/>
      <c r="K135" s="65"/>
      <c r="L135" s="87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</row>
    <row r="136" spans="1:65" s="192" customFormat="1" ht="29.25" customHeight="1">
      <c r="A136" s="186"/>
      <c r="B136" s="187"/>
      <c r="C136" s="188" t="s">
        <v>130</v>
      </c>
      <c r="D136" s="189" t="s">
        <v>59</v>
      </c>
      <c r="E136" s="189" t="s">
        <v>55</v>
      </c>
      <c r="F136" s="189" t="s">
        <v>56</v>
      </c>
      <c r="G136" s="189" t="s">
        <v>131</v>
      </c>
      <c r="H136" s="189" t="s">
        <v>132</v>
      </c>
      <c r="I136" s="189" t="s">
        <v>133</v>
      </c>
      <c r="J136" s="189" t="s">
        <v>105</v>
      </c>
      <c r="K136" s="190" t="s">
        <v>134</v>
      </c>
      <c r="L136" s="191"/>
      <c r="M136" s="116" t="s">
        <v>1</v>
      </c>
      <c r="N136" s="117" t="s">
        <v>38</v>
      </c>
      <c r="O136" s="117" t="s">
        <v>135</v>
      </c>
      <c r="P136" s="117" t="s">
        <v>136</v>
      </c>
      <c r="Q136" s="117" t="s">
        <v>137</v>
      </c>
      <c r="R136" s="117" t="s">
        <v>138</v>
      </c>
      <c r="S136" s="117" t="s">
        <v>139</v>
      </c>
      <c r="T136" s="118" t="s">
        <v>140</v>
      </c>
      <c r="U136" s="186"/>
      <c r="V136" s="186"/>
      <c r="W136" s="186"/>
      <c r="X136" s="186"/>
      <c r="Y136" s="186"/>
      <c r="Z136" s="186"/>
      <c r="AA136" s="186"/>
      <c r="AB136" s="186"/>
      <c r="AC136" s="186"/>
      <c r="AD136" s="186"/>
      <c r="AE136" s="186"/>
    </row>
    <row r="137" spans="1:65" s="71" customFormat="1" ht="22.8" customHeight="1">
      <c r="A137" s="65"/>
      <c r="B137" s="66"/>
      <c r="C137" s="124" t="s">
        <v>141</v>
      </c>
      <c r="D137" s="65"/>
      <c r="E137" s="65"/>
      <c r="F137" s="65"/>
      <c r="G137" s="65"/>
      <c r="H137" s="65"/>
      <c r="I137" s="65"/>
      <c r="J137" s="193">
        <f>BK137</f>
        <v>0</v>
      </c>
      <c r="K137" s="65"/>
      <c r="L137" s="66"/>
      <c r="M137" s="119"/>
      <c r="N137" s="103"/>
      <c r="O137" s="120"/>
      <c r="P137" s="194">
        <f>P138+P209+P282+P284</f>
        <v>0</v>
      </c>
      <c r="Q137" s="120"/>
      <c r="R137" s="194">
        <f>R138+R209+R282+R284</f>
        <v>37.474168200000001</v>
      </c>
      <c r="S137" s="120"/>
      <c r="T137" s="195">
        <f>T138+T209+T282+T284</f>
        <v>28.893200000000004</v>
      </c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  <c r="AT137" s="48" t="s">
        <v>73</v>
      </c>
      <c r="AU137" s="48" t="s">
        <v>107</v>
      </c>
      <c r="BK137" s="196">
        <f>BK138+BK209+BK282+BK284</f>
        <v>0</v>
      </c>
    </row>
    <row r="138" spans="1:65" s="197" customFormat="1" ht="25.95" customHeight="1">
      <c r="B138" s="198"/>
      <c r="D138" s="199" t="s">
        <v>73</v>
      </c>
      <c r="E138" s="200" t="s">
        <v>142</v>
      </c>
      <c r="F138" s="200" t="s">
        <v>143</v>
      </c>
      <c r="J138" s="201">
        <f>BK138</f>
        <v>0</v>
      </c>
      <c r="L138" s="198"/>
      <c r="M138" s="202"/>
      <c r="N138" s="203"/>
      <c r="O138" s="203"/>
      <c r="P138" s="204">
        <f>P139+P177+P179+P182+P192+P201+P207</f>
        <v>0</v>
      </c>
      <c r="Q138" s="203"/>
      <c r="R138" s="204">
        <f>R139+R177+R179+R182+R192+R201+R207</f>
        <v>31.9597482</v>
      </c>
      <c r="S138" s="203"/>
      <c r="T138" s="205">
        <f>T139+T177+T179+T182+T192+T201+T207</f>
        <v>27.398000000000003</v>
      </c>
      <c r="AR138" s="199" t="s">
        <v>82</v>
      </c>
      <c r="AT138" s="206" t="s">
        <v>73</v>
      </c>
      <c r="AU138" s="206" t="s">
        <v>74</v>
      </c>
      <c r="AY138" s="199" t="s">
        <v>144</v>
      </c>
      <c r="BK138" s="207">
        <f>BK139+BK177+BK179+BK182+BK192+BK201+BK207</f>
        <v>0</v>
      </c>
    </row>
    <row r="139" spans="1:65" s="197" customFormat="1" ht="22.8" customHeight="1">
      <c r="B139" s="198"/>
      <c r="D139" s="199" t="s">
        <v>73</v>
      </c>
      <c r="E139" s="208" t="s">
        <v>82</v>
      </c>
      <c r="F139" s="208" t="s">
        <v>145</v>
      </c>
      <c r="J139" s="209">
        <f>BK139</f>
        <v>0</v>
      </c>
      <c r="L139" s="198"/>
      <c r="M139" s="202"/>
      <c r="N139" s="203"/>
      <c r="O139" s="203"/>
      <c r="P139" s="204">
        <f>SUM(P140:P176)</f>
        <v>0</v>
      </c>
      <c r="Q139" s="203"/>
      <c r="R139" s="204">
        <f>SUM(R140:R176)</f>
        <v>0</v>
      </c>
      <c r="S139" s="203"/>
      <c r="T139" s="205">
        <f>SUM(T140:T176)</f>
        <v>0</v>
      </c>
      <c r="AR139" s="199" t="s">
        <v>82</v>
      </c>
      <c r="AT139" s="206" t="s">
        <v>73</v>
      </c>
      <c r="AU139" s="206" t="s">
        <v>82</v>
      </c>
      <c r="AY139" s="199" t="s">
        <v>144</v>
      </c>
      <c r="BK139" s="207">
        <f>SUM(BK140:BK176)</f>
        <v>0</v>
      </c>
    </row>
    <row r="140" spans="1:65" s="71" customFormat="1" ht="44.25" customHeight="1">
      <c r="A140" s="65"/>
      <c r="B140" s="66"/>
      <c r="C140" s="210" t="s">
        <v>82</v>
      </c>
      <c r="D140" s="210" t="s">
        <v>146</v>
      </c>
      <c r="E140" s="211" t="s">
        <v>147</v>
      </c>
      <c r="F140" s="212" t="s">
        <v>148</v>
      </c>
      <c r="G140" s="213" t="s">
        <v>149</v>
      </c>
      <c r="H140" s="214">
        <v>10.1</v>
      </c>
      <c r="I140" s="25"/>
      <c r="J140" s="215">
        <f>ROUND(I140*H140,2)</f>
        <v>0</v>
      </c>
      <c r="K140" s="212" t="s">
        <v>150</v>
      </c>
      <c r="L140" s="66"/>
      <c r="M140" s="216" t="s">
        <v>1</v>
      </c>
      <c r="N140" s="217" t="s">
        <v>39</v>
      </c>
      <c r="O140" s="10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  <c r="AR140" s="220" t="s">
        <v>151</v>
      </c>
      <c r="AT140" s="220" t="s">
        <v>146</v>
      </c>
      <c r="AU140" s="220" t="s">
        <v>84</v>
      </c>
      <c r="AY140" s="48" t="s">
        <v>144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48" t="s">
        <v>82</v>
      </c>
      <c r="BK140" s="221">
        <f>ROUND(I140*H140,2)</f>
        <v>0</v>
      </c>
      <c r="BL140" s="48" t="s">
        <v>151</v>
      </c>
      <c r="BM140" s="220" t="s">
        <v>152</v>
      </c>
    </row>
    <row r="141" spans="1:65" s="222" customFormat="1" ht="10.199999999999999">
      <c r="B141" s="223"/>
      <c r="D141" s="224" t="s">
        <v>153</v>
      </c>
      <c r="E141" s="225" t="s">
        <v>94</v>
      </c>
      <c r="F141" s="226" t="s">
        <v>95</v>
      </c>
      <c r="H141" s="227">
        <v>10.1</v>
      </c>
      <c r="I141" s="26"/>
      <c r="L141" s="223"/>
      <c r="M141" s="228"/>
      <c r="N141" s="229"/>
      <c r="O141" s="229"/>
      <c r="P141" s="229"/>
      <c r="Q141" s="229"/>
      <c r="R141" s="229"/>
      <c r="S141" s="229"/>
      <c r="T141" s="230"/>
      <c r="AT141" s="225" t="s">
        <v>153</v>
      </c>
      <c r="AU141" s="225" t="s">
        <v>84</v>
      </c>
      <c r="AV141" s="222" t="s">
        <v>84</v>
      </c>
      <c r="AW141" s="222" t="s">
        <v>31</v>
      </c>
      <c r="AX141" s="222" t="s">
        <v>82</v>
      </c>
      <c r="AY141" s="225" t="s">
        <v>144</v>
      </c>
    </row>
    <row r="142" spans="1:65" s="71" customFormat="1" ht="44.25" customHeight="1">
      <c r="A142" s="65"/>
      <c r="B142" s="66"/>
      <c r="C142" s="210" t="s">
        <v>84</v>
      </c>
      <c r="D142" s="210" t="s">
        <v>146</v>
      </c>
      <c r="E142" s="211" t="s">
        <v>154</v>
      </c>
      <c r="F142" s="212" t="s">
        <v>155</v>
      </c>
      <c r="G142" s="213" t="s">
        <v>149</v>
      </c>
      <c r="H142" s="214">
        <v>40.5</v>
      </c>
      <c r="I142" s="25"/>
      <c r="J142" s="215">
        <f>ROUND(I142*H142,2)</f>
        <v>0</v>
      </c>
      <c r="K142" s="212" t="s">
        <v>150</v>
      </c>
      <c r="L142" s="66"/>
      <c r="M142" s="216" t="s">
        <v>1</v>
      </c>
      <c r="N142" s="217" t="s">
        <v>39</v>
      </c>
      <c r="O142" s="10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R142" s="220" t="s">
        <v>151</v>
      </c>
      <c r="AT142" s="220" t="s">
        <v>146</v>
      </c>
      <c r="AU142" s="220" t="s">
        <v>84</v>
      </c>
      <c r="AY142" s="48" t="s">
        <v>144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48" t="s">
        <v>82</v>
      </c>
      <c r="BK142" s="221">
        <f>ROUND(I142*H142,2)</f>
        <v>0</v>
      </c>
      <c r="BL142" s="48" t="s">
        <v>151</v>
      </c>
      <c r="BM142" s="220" t="s">
        <v>156</v>
      </c>
    </row>
    <row r="143" spans="1:65" s="222" customFormat="1" ht="10.199999999999999">
      <c r="B143" s="223"/>
      <c r="D143" s="224" t="s">
        <v>153</v>
      </c>
      <c r="E143" s="225" t="s">
        <v>96</v>
      </c>
      <c r="F143" s="226" t="s">
        <v>97</v>
      </c>
      <c r="H143" s="227">
        <v>40.5</v>
      </c>
      <c r="I143" s="26"/>
      <c r="L143" s="223"/>
      <c r="M143" s="228"/>
      <c r="N143" s="229"/>
      <c r="O143" s="229"/>
      <c r="P143" s="229"/>
      <c r="Q143" s="229"/>
      <c r="R143" s="229"/>
      <c r="S143" s="229"/>
      <c r="T143" s="230"/>
      <c r="AT143" s="225" t="s">
        <v>153</v>
      </c>
      <c r="AU143" s="225" t="s">
        <v>84</v>
      </c>
      <c r="AV143" s="222" t="s">
        <v>84</v>
      </c>
      <c r="AW143" s="222" t="s">
        <v>31</v>
      </c>
      <c r="AX143" s="222" t="s">
        <v>82</v>
      </c>
      <c r="AY143" s="225" t="s">
        <v>144</v>
      </c>
    </row>
    <row r="144" spans="1:65" s="71" customFormat="1" ht="62.7" customHeight="1">
      <c r="A144" s="65"/>
      <c r="B144" s="66"/>
      <c r="C144" s="210" t="s">
        <v>157</v>
      </c>
      <c r="D144" s="210" t="s">
        <v>146</v>
      </c>
      <c r="E144" s="211" t="s">
        <v>158</v>
      </c>
      <c r="F144" s="212" t="s">
        <v>159</v>
      </c>
      <c r="G144" s="213" t="s">
        <v>149</v>
      </c>
      <c r="H144" s="214">
        <v>65.8</v>
      </c>
      <c r="I144" s="25"/>
      <c r="J144" s="215">
        <f>ROUND(I144*H144,2)</f>
        <v>0</v>
      </c>
      <c r="K144" s="212" t="s">
        <v>150</v>
      </c>
      <c r="L144" s="66"/>
      <c r="M144" s="216" t="s">
        <v>1</v>
      </c>
      <c r="N144" s="217" t="s">
        <v>39</v>
      </c>
      <c r="O144" s="10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R144" s="220" t="s">
        <v>151</v>
      </c>
      <c r="AT144" s="220" t="s">
        <v>146</v>
      </c>
      <c r="AU144" s="220" t="s">
        <v>84</v>
      </c>
      <c r="AY144" s="48" t="s">
        <v>144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48" t="s">
        <v>82</v>
      </c>
      <c r="BK144" s="221">
        <f>ROUND(I144*H144,2)</f>
        <v>0</v>
      </c>
      <c r="BL144" s="48" t="s">
        <v>151</v>
      </c>
      <c r="BM144" s="220" t="s">
        <v>160</v>
      </c>
    </row>
    <row r="145" spans="1:65" s="231" customFormat="1" ht="10.199999999999999">
      <c r="B145" s="232"/>
      <c r="D145" s="224" t="s">
        <v>153</v>
      </c>
      <c r="E145" s="233" t="s">
        <v>1</v>
      </c>
      <c r="F145" s="234" t="s">
        <v>161</v>
      </c>
      <c r="H145" s="233" t="s">
        <v>1</v>
      </c>
      <c r="I145" s="27"/>
      <c r="L145" s="232"/>
      <c r="M145" s="235"/>
      <c r="N145" s="236"/>
      <c r="O145" s="236"/>
      <c r="P145" s="236"/>
      <c r="Q145" s="236"/>
      <c r="R145" s="236"/>
      <c r="S145" s="236"/>
      <c r="T145" s="237"/>
      <c r="AT145" s="233" t="s">
        <v>153</v>
      </c>
      <c r="AU145" s="233" t="s">
        <v>84</v>
      </c>
      <c r="AV145" s="231" t="s">
        <v>82</v>
      </c>
      <c r="AW145" s="231" t="s">
        <v>31</v>
      </c>
      <c r="AX145" s="231" t="s">
        <v>74</v>
      </c>
      <c r="AY145" s="233" t="s">
        <v>144</v>
      </c>
    </row>
    <row r="146" spans="1:65" s="222" customFormat="1" ht="10.199999999999999">
      <c r="B146" s="223"/>
      <c r="D146" s="224" t="s">
        <v>153</v>
      </c>
      <c r="E146" s="225" t="s">
        <v>1</v>
      </c>
      <c r="F146" s="226" t="s">
        <v>85</v>
      </c>
      <c r="H146" s="227">
        <v>32.9</v>
      </c>
      <c r="I146" s="26"/>
      <c r="L146" s="223"/>
      <c r="M146" s="228"/>
      <c r="N146" s="229"/>
      <c r="O146" s="229"/>
      <c r="P146" s="229"/>
      <c r="Q146" s="229"/>
      <c r="R146" s="229"/>
      <c r="S146" s="229"/>
      <c r="T146" s="230"/>
      <c r="AT146" s="225" t="s">
        <v>153</v>
      </c>
      <c r="AU146" s="225" t="s">
        <v>84</v>
      </c>
      <c r="AV146" s="222" t="s">
        <v>84</v>
      </c>
      <c r="AW146" s="222" t="s">
        <v>31</v>
      </c>
      <c r="AX146" s="222" t="s">
        <v>74</v>
      </c>
      <c r="AY146" s="225" t="s">
        <v>144</v>
      </c>
    </row>
    <row r="147" spans="1:65" s="231" customFormat="1" ht="10.199999999999999">
      <c r="B147" s="232"/>
      <c r="D147" s="224" t="s">
        <v>153</v>
      </c>
      <c r="E147" s="233" t="s">
        <v>1</v>
      </c>
      <c r="F147" s="234" t="s">
        <v>162</v>
      </c>
      <c r="H147" s="233" t="s">
        <v>1</v>
      </c>
      <c r="I147" s="27"/>
      <c r="L147" s="232"/>
      <c r="M147" s="235"/>
      <c r="N147" s="236"/>
      <c r="O147" s="236"/>
      <c r="P147" s="236"/>
      <c r="Q147" s="236"/>
      <c r="R147" s="236"/>
      <c r="S147" s="236"/>
      <c r="T147" s="237"/>
      <c r="AT147" s="233" t="s">
        <v>153</v>
      </c>
      <c r="AU147" s="233" t="s">
        <v>84</v>
      </c>
      <c r="AV147" s="231" t="s">
        <v>82</v>
      </c>
      <c r="AW147" s="231" t="s">
        <v>31</v>
      </c>
      <c r="AX147" s="231" t="s">
        <v>74</v>
      </c>
      <c r="AY147" s="233" t="s">
        <v>144</v>
      </c>
    </row>
    <row r="148" spans="1:65" s="222" customFormat="1" ht="10.199999999999999">
      <c r="B148" s="223"/>
      <c r="D148" s="224" t="s">
        <v>153</v>
      </c>
      <c r="E148" s="225" t="s">
        <v>1</v>
      </c>
      <c r="F148" s="226" t="s">
        <v>85</v>
      </c>
      <c r="H148" s="227">
        <v>32.9</v>
      </c>
      <c r="I148" s="26"/>
      <c r="L148" s="223"/>
      <c r="M148" s="228"/>
      <c r="N148" s="229"/>
      <c r="O148" s="229"/>
      <c r="P148" s="229"/>
      <c r="Q148" s="229"/>
      <c r="R148" s="229"/>
      <c r="S148" s="229"/>
      <c r="T148" s="230"/>
      <c r="AT148" s="225" t="s">
        <v>153</v>
      </c>
      <c r="AU148" s="225" t="s">
        <v>84</v>
      </c>
      <c r="AV148" s="222" t="s">
        <v>84</v>
      </c>
      <c r="AW148" s="222" t="s">
        <v>31</v>
      </c>
      <c r="AX148" s="222" t="s">
        <v>74</v>
      </c>
      <c r="AY148" s="225" t="s">
        <v>144</v>
      </c>
    </row>
    <row r="149" spans="1:65" s="238" customFormat="1" ht="10.199999999999999">
      <c r="B149" s="239"/>
      <c r="D149" s="224" t="s">
        <v>153</v>
      </c>
      <c r="E149" s="240" t="s">
        <v>1</v>
      </c>
      <c r="F149" s="241" t="s">
        <v>163</v>
      </c>
      <c r="H149" s="242">
        <v>65.8</v>
      </c>
      <c r="I149" s="28"/>
      <c r="L149" s="239"/>
      <c r="M149" s="243"/>
      <c r="N149" s="244"/>
      <c r="O149" s="244"/>
      <c r="P149" s="244"/>
      <c r="Q149" s="244"/>
      <c r="R149" s="244"/>
      <c r="S149" s="244"/>
      <c r="T149" s="245"/>
      <c r="AT149" s="240" t="s">
        <v>153</v>
      </c>
      <c r="AU149" s="240" t="s">
        <v>84</v>
      </c>
      <c r="AV149" s="238" t="s">
        <v>151</v>
      </c>
      <c r="AW149" s="238" t="s">
        <v>31</v>
      </c>
      <c r="AX149" s="238" t="s">
        <v>82</v>
      </c>
      <c r="AY149" s="240" t="s">
        <v>144</v>
      </c>
    </row>
    <row r="150" spans="1:65" s="71" customFormat="1" ht="62.7" customHeight="1">
      <c r="A150" s="65"/>
      <c r="B150" s="66"/>
      <c r="C150" s="210" t="s">
        <v>151</v>
      </c>
      <c r="D150" s="210" t="s">
        <v>146</v>
      </c>
      <c r="E150" s="211" t="s">
        <v>164</v>
      </c>
      <c r="F150" s="212" t="s">
        <v>165</v>
      </c>
      <c r="G150" s="213" t="s">
        <v>149</v>
      </c>
      <c r="H150" s="214">
        <v>17.7</v>
      </c>
      <c r="I150" s="25"/>
      <c r="J150" s="215">
        <f>ROUND(I150*H150,2)</f>
        <v>0</v>
      </c>
      <c r="K150" s="212" t="s">
        <v>150</v>
      </c>
      <c r="L150" s="66"/>
      <c r="M150" s="216" t="s">
        <v>1</v>
      </c>
      <c r="N150" s="217" t="s">
        <v>39</v>
      </c>
      <c r="O150" s="10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R150" s="220" t="s">
        <v>151</v>
      </c>
      <c r="AT150" s="220" t="s">
        <v>146</v>
      </c>
      <c r="AU150" s="220" t="s">
        <v>84</v>
      </c>
      <c r="AY150" s="48" t="s">
        <v>144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48" t="s">
        <v>82</v>
      </c>
      <c r="BK150" s="221">
        <f>ROUND(I150*H150,2)</f>
        <v>0</v>
      </c>
      <c r="BL150" s="48" t="s">
        <v>151</v>
      </c>
      <c r="BM150" s="220" t="s">
        <v>166</v>
      </c>
    </row>
    <row r="151" spans="1:65" s="231" customFormat="1" ht="10.199999999999999">
      <c r="B151" s="232"/>
      <c r="D151" s="224" t="s">
        <v>153</v>
      </c>
      <c r="E151" s="233" t="s">
        <v>1</v>
      </c>
      <c r="F151" s="234" t="s">
        <v>167</v>
      </c>
      <c r="H151" s="233" t="s">
        <v>1</v>
      </c>
      <c r="I151" s="27"/>
      <c r="L151" s="232"/>
      <c r="M151" s="235"/>
      <c r="N151" s="236"/>
      <c r="O151" s="236"/>
      <c r="P151" s="236"/>
      <c r="Q151" s="236"/>
      <c r="R151" s="236"/>
      <c r="S151" s="236"/>
      <c r="T151" s="237"/>
      <c r="AT151" s="233" t="s">
        <v>153</v>
      </c>
      <c r="AU151" s="233" t="s">
        <v>84</v>
      </c>
      <c r="AV151" s="231" t="s">
        <v>82</v>
      </c>
      <c r="AW151" s="231" t="s">
        <v>31</v>
      </c>
      <c r="AX151" s="231" t="s">
        <v>74</v>
      </c>
      <c r="AY151" s="233" t="s">
        <v>144</v>
      </c>
    </row>
    <row r="152" spans="1:65" s="222" customFormat="1" ht="10.199999999999999">
      <c r="B152" s="223"/>
      <c r="D152" s="224" t="s">
        <v>153</v>
      </c>
      <c r="E152" s="225" t="s">
        <v>87</v>
      </c>
      <c r="F152" s="226" t="s">
        <v>168</v>
      </c>
      <c r="H152" s="227">
        <v>17.7</v>
      </c>
      <c r="I152" s="26"/>
      <c r="L152" s="223"/>
      <c r="M152" s="228"/>
      <c r="N152" s="229"/>
      <c r="O152" s="229"/>
      <c r="P152" s="229"/>
      <c r="Q152" s="229"/>
      <c r="R152" s="229"/>
      <c r="S152" s="229"/>
      <c r="T152" s="230"/>
      <c r="AT152" s="225" t="s">
        <v>153</v>
      </c>
      <c r="AU152" s="225" t="s">
        <v>84</v>
      </c>
      <c r="AV152" s="222" t="s">
        <v>84</v>
      </c>
      <c r="AW152" s="222" t="s">
        <v>31</v>
      </c>
      <c r="AX152" s="222" t="s">
        <v>82</v>
      </c>
      <c r="AY152" s="225" t="s">
        <v>144</v>
      </c>
    </row>
    <row r="153" spans="1:65" s="71" customFormat="1" ht="44.25" customHeight="1">
      <c r="A153" s="65"/>
      <c r="B153" s="66"/>
      <c r="C153" s="210" t="s">
        <v>169</v>
      </c>
      <c r="D153" s="210" t="s">
        <v>146</v>
      </c>
      <c r="E153" s="211" t="s">
        <v>170</v>
      </c>
      <c r="F153" s="212" t="s">
        <v>171</v>
      </c>
      <c r="G153" s="213" t="s">
        <v>149</v>
      </c>
      <c r="H153" s="214">
        <v>50.6</v>
      </c>
      <c r="I153" s="25"/>
      <c r="J153" s="215">
        <f>ROUND(I153*H153,2)</f>
        <v>0</v>
      </c>
      <c r="K153" s="212" t="s">
        <v>150</v>
      </c>
      <c r="L153" s="66"/>
      <c r="M153" s="216" t="s">
        <v>1</v>
      </c>
      <c r="N153" s="217" t="s">
        <v>39</v>
      </c>
      <c r="O153" s="10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65"/>
      <c r="V153" s="65"/>
      <c r="W153" s="65"/>
      <c r="X153" s="65"/>
      <c r="Y153" s="65"/>
      <c r="Z153" s="65"/>
      <c r="AA153" s="65"/>
      <c r="AB153" s="65"/>
      <c r="AC153" s="65"/>
      <c r="AD153" s="65"/>
      <c r="AE153" s="65"/>
      <c r="AR153" s="220" t="s">
        <v>151</v>
      </c>
      <c r="AT153" s="220" t="s">
        <v>146</v>
      </c>
      <c r="AU153" s="220" t="s">
        <v>84</v>
      </c>
      <c r="AY153" s="48" t="s">
        <v>144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48" t="s">
        <v>82</v>
      </c>
      <c r="BK153" s="221">
        <f>ROUND(I153*H153,2)</f>
        <v>0</v>
      </c>
      <c r="BL153" s="48" t="s">
        <v>151</v>
      </c>
      <c r="BM153" s="220" t="s">
        <v>172</v>
      </c>
    </row>
    <row r="154" spans="1:65" s="231" customFormat="1" ht="10.199999999999999">
      <c r="B154" s="232"/>
      <c r="D154" s="224" t="s">
        <v>153</v>
      </c>
      <c r="E154" s="233" t="s">
        <v>1</v>
      </c>
      <c r="F154" s="234" t="s">
        <v>162</v>
      </c>
      <c r="H154" s="233" t="s">
        <v>1</v>
      </c>
      <c r="I154" s="27"/>
      <c r="L154" s="232"/>
      <c r="M154" s="235"/>
      <c r="N154" s="236"/>
      <c r="O154" s="236"/>
      <c r="P154" s="236"/>
      <c r="Q154" s="236"/>
      <c r="R154" s="236"/>
      <c r="S154" s="236"/>
      <c r="T154" s="237"/>
      <c r="AT154" s="233" t="s">
        <v>153</v>
      </c>
      <c r="AU154" s="233" t="s">
        <v>84</v>
      </c>
      <c r="AV154" s="231" t="s">
        <v>82</v>
      </c>
      <c r="AW154" s="231" t="s">
        <v>31</v>
      </c>
      <c r="AX154" s="231" t="s">
        <v>74</v>
      </c>
      <c r="AY154" s="233" t="s">
        <v>144</v>
      </c>
    </row>
    <row r="155" spans="1:65" s="222" customFormat="1" ht="10.199999999999999">
      <c r="B155" s="223"/>
      <c r="D155" s="224" t="s">
        <v>153</v>
      </c>
      <c r="E155" s="225" t="s">
        <v>1</v>
      </c>
      <c r="F155" s="226" t="s">
        <v>85</v>
      </c>
      <c r="H155" s="227">
        <v>32.9</v>
      </c>
      <c r="I155" s="26"/>
      <c r="L155" s="223"/>
      <c r="M155" s="228"/>
      <c r="N155" s="229"/>
      <c r="O155" s="229"/>
      <c r="P155" s="229"/>
      <c r="Q155" s="229"/>
      <c r="R155" s="229"/>
      <c r="S155" s="229"/>
      <c r="T155" s="230"/>
      <c r="AT155" s="225" t="s">
        <v>153</v>
      </c>
      <c r="AU155" s="225" t="s">
        <v>84</v>
      </c>
      <c r="AV155" s="222" t="s">
        <v>84</v>
      </c>
      <c r="AW155" s="222" t="s">
        <v>31</v>
      </c>
      <c r="AX155" s="222" t="s">
        <v>74</v>
      </c>
      <c r="AY155" s="225" t="s">
        <v>144</v>
      </c>
    </row>
    <row r="156" spans="1:65" s="231" customFormat="1" ht="10.199999999999999">
      <c r="B156" s="232"/>
      <c r="D156" s="224" t="s">
        <v>153</v>
      </c>
      <c r="E156" s="233" t="s">
        <v>1</v>
      </c>
      <c r="F156" s="234" t="s">
        <v>173</v>
      </c>
      <c r="H156" s="233" t="s">
        <v>1</v>
      </c>
      <c r="I156" s="27"/>
      <c r="L156" s="232"/>
      <c r="M156" s="235"/>
      <c r="N156" s="236"/>
      <c r="O156" s="236"/>
      <c r="P156" s="236"/>
      <c r="Q156" s="236"/>
      <c r="R156" s="236"/>
      <c r="S156" s="236"/>
      <c r="T156" s="237"/>
      <c r="AT156" s="233" t="s">
        <v>153</v>
      </c>
      <c r="AU156" s="233" t="s">
        <v>84</v>
      </c>
      <c r="AV156" s="231" t="s">
        <v>82</v>
      </c>
      <c r="AW156" s="231" t="s">
        <v>31</v>
      </c>
      <c r="AX156" s="231" t="s">
        <v>74</v>
      </c>
      <c r="AY156" s="233" t="s">
        <v>144</v>
      </c>
    </row>
    <row r="157" spans="1:65" s="222" customFormat="1" ht="10.199999999999999">
      <c r="B157" s="223"/>
      <c r="D157" s="224" t="s">
        <v>153</v>
      </c>
      <c r="E157" s="225" t="s">
        <v>1</v>
      </c>
      <c r="F157" s="226" t="s">
        <v>87</v>
      </c>
      <c r="H157" s="227">
        <v>17.7</v>
      </c>
      <c r="I157" s="26"/>
      <c r="L157" s="223"/>
      <c r="M157" s="228"/>
      <c r="N157" s="229"/>
      <c r="O157" s="229"/>
      <c r="P157" s="229"/>
      <c r="Q157" s="229"/>
      <c r="R157" s="229"/>
      <c r="S157" s="229"/>
      <c r="T157" s="230"/>
      <c r="AT157" s="225" t="s">
        <v>153</v>
      </c>
      <c r="AU157" s="225" t="s">
        <v>84</v>
      </c>
      <c r="AV157" s="222" t="s">
        <v>84</v>
      </c>
      <c r="AW157" s="222" t="s">
        <v>31</v>
      </c>
      <c r="AX157" s="222" t="s">
        <v>74</v>
      </c>
      <c r="AY157" s="225" t="s">
        <v>144</v>
      </c>
    </row>
    <row r="158" spans="1:65" s="238" customFormat="1" ht="10.199999999999999">
      <c r="B158" s="239"/>
      <c r="D158" s="224" t="s">
        <v>153</v>
      </c>
      <c r="E158" s="240" t="s">
        <v>1</v>
      </c>
      <c r="F158" s="241" t="s">
        <v>163</v>
      </c>
      <c r="H158" s="242">
        <v>50.6</v>
      </c>
      <c r="I158" s="28"/>
      <c r="L158" s="239"/>
      <c r="M158" s="243"/>
      <c r="N158" s="244"/>
      <c r="O158" s="244"/>
      <c r="P158" s="244"/>
      <c r="Q158" s="244"/>
      <c r="R158" s="244"/>
      <c r="S158" s="244"/>
      <c r="T158" s="245"/>
      <c r="AT158" s="240" t="s">
        <v>153</v>
      </c>
      <c r="AU158" s="240" t="s">
        <v>84</v>
      </c>
      <c r="AV158" s="238" t="s">
        <v>151</v>
      </c>
      <c r="AW158" s="238" t="s">
        <v>31</v>
      </c>
      <c r="AX158" s="238" t="s">
        <v>82</v>
      </c>
      <c r="AY158" s="240" t="s">
        <v>144</v>
      </c>
    </row>
    <row r="159" spans="1:65" s="71" customFormat="1" ht="44.25" customHeight="1">
      <c r="A159" s="65"/>
      <c r="B159" s="66"/>
      <c r="C159" s="210" t="s">
        <v>174</v>
      </c>
      <c r="D159" s="210" t="s">
        <v>146</v>
      </c>
      <c r="E159" s="211" t="s">
        <v>175</v>
      </c>
      <c r="F159" s="212" t="s">
        <v>176</v>
      </c>
      <c r="G159" s="213" t="s">
        <v>149</v>
      </c>
      <c r="H159" s="214">
        <v>50.6</v>
      </c>
      <c r="I159" s="25"/>
      <c r="J159" s="215">
        <f>ROUND(I159*H159,2)</f>
        <v>0</v>
      </c>
      <c r="K159" s="212" t="s">
        <v>150</v>
      </c>
      <c r="L159" s="66"/>
      <c r="M159" s="216" t="s">
        <v>1</v>
      </c>
      <c r="N159" s="217" t="s">
        <v>39</v>
      </c>
      <c r="O159" s="10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65"/>
      <c r="V159" s="65"/>
      <c r="W159" s="65"/>
      <c r="X159" s="65"/>
      <c r="Y159" s="65"/>
      <c r="Z159" s="65"/>
      <c r="AA159" s="65"/>
      <c r="AB159" s="65"/>
      <c r="AC159" s="65"/>
      <c r="AD159" s="65"/>
      <c r="AE159" s="65"/>
      <c r="AR159" s="220" t="s">
        <v>151</v>
      </c>
      <c r="AT159" s="220" t="s">
        <v>146</v>
      </c>
      <c r="AU159" s="220" t="s">
        <v>84</v>
      </c>
      <c r="AY159" s="48" t="s">
        <v>144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48" t="s">
        <v>82</v>
      </c>
      <c r="BK159" s="221">
        <f>ROUND(I159*H159,2)</f>
        <v>0</v>
      </c>
      <c r="BL159" s="48" t="s">
        <v>151</v>
      </c>
      <c r="BM159" s="220" t="s">
        <v>177</v>
      </c>
    </row>
    <row r="160" spans="1:65" s="231" customFormat="1" ht="10.199999999999999">
      <c r="B160" s="232"/>
      <c r="D160" s="224" t="s">
        <v>153</v>
      </c>
      <c r="E160" s="233" t="s">
        <v>1</v>
      </c>
      <c r="F160" s="234" t="s">
        <v>162</v>
      </c>
      <c r="H160" s="233" t="s">
        <v>1</v>
      </c>
      <c r="I160" s="27"/>
      <c r="L160" s="232"/>
      <c r="M160" s="235"/>
      <c r="N160" s="236"/>
      <c r="O160" s="236"/>
      <c r="P160" s="236"/>
      <c r="Q160" s="236"/>
      <c r="R160" s="236"/>
      <c r="S160" s="236"/>
      <c r="T160" s="237"/>
      <c r="AT160" s="233" t="s">
        <v>153</v>
      </c>
      <c r="AU160" s="233" t="s">
        <v>84</v>
      </c>
      <c r="AV160" s="231" t="s">
        <v>82</v>
      </c>
      <c r="AW160" s="231" t="s">
        <v>31</v>
      </c>
      <c r="AX160" s="231" t="s">
        <v>74</v>
      </c>
      <c r="AY160" s="233" t="s">
        <v>144</v>
      </c>
    </row>
    <row r="161" spans="1:65" s="222" customFormat="1" ht="10.199999999999999">
      <c r="B161" s="223"/>
      <c r="D161" s="224" t="s">
        <v>153</v>
      </c>
      <c r="E161" s="225" t="s">
        <v>1</v>
      </c>
      <c r="F161" s="226" t="s">
        <v>85</v>
      </c>
      <c r="H161" s="227">
        <v>32.9</v>
      </c>
      <c r="I161" s="26"/>
      <c r="L161" s="223"/>
      <c r="M161" s="228"/>
      <c r="N161" s="229"/>
      <c r="O161" s="229"/>
      <c r="P161" s="229"/>
      <c r="Q161" s="229"/>
      <c r="R161" s="229"/>
      <c r="S161" s="229"/>
      <c r="T161" s="230"/>
      <c r="AT161" s="225" t="s">
        <v>153</v>
      </c>
      <c r="AU161" s="225" t="s">
        <v>84</v>
      </c>
      <c r="AV161" s="222" t="s">
        <v>84</v>
      </c>
      <c r="AW161" s="222" t="s">
        <v>31</v>
      </c>
      <c r="AX161" s="222" t="s">
        <v>74</v>
      </c>
      <c r="AY161" s="225" t="s">
        <v>144</v>
      </c>
    </row>
    <row r="162" spans="1:65" s="231" customFormat="1" ht="10.199999999999999">
      <c r="B162" s="232"/>
      <c r="D162" s="224" t="s">
        <v>153</v>
      </c>
      <c r="E162" s="233" t="s">
        <v>1</v>
      </c>
      <c r="F162" s="234" t="s">
        <v>173</v>
      </c>
      <c r="H162" s="233" t="s">
        <v>1</v>
      </c>
      <c r="I162" s="27"/>
      <c r="L162" s="232"/>
      <c r="M162" s="235"/>
      <c r="N162" s="236"/>
      <c r="O162" s="236"/>
      <c r="P162" s="236"/>
      <c r="Q162" s="236"/>
      <c r="R162" s="236"/>
      <c r="S162" s="236"/>
      <c r="T162" s="237"/>
      <c r="AT162" s="233" t="s">
        <v>153</v>
      </c>
      <c r="AU162" s="233" t="s">
        <v>84</v>
      </c>
      <c r="AV162" s="231" t="s">
        <v>82</v>
      </c>
      <c r="AW162" s="231" t="s">
        <v>31</v>
      </c>
      <c r="AX162" s="231" t="s">
        <v>74</v>
      </c>
      <c r="AY162" s="233" t="s">
        <v>144</v>
      </c>
    </row>
    <row r="163" spans="1:65" s="222" customFormat="1" ht="10.199999999999999">
      <c r="B163" s="223"/>
      <c r="D163" s="224" t="s">
        <v>153</v>
      </c>
      <c r="E163" s="225" t="s">
        <v>1</v>
      </c>
      <c r="F163" s="226" t="s">
        <v>87</v>
      </c>
      <c r="H163" s="227">
        <v>17.7</v>
      </c>
      <c r="I163" s="26"/>
      <c r="L163" s="223"/>
      <c r="M163" s="228"/>
      <c r="N163" s="229"/>
      <c r="O163" s="229"/>
      <c r="P163" s="229"/>
      <c r="Q163" s="229"/>
      <c r="R163" s="229"/>
      <c r="S163" s="229"/>
      <c r="T163" s="230"/>
      <c r="AT163" s="225" t="s">
        <v>153</v>
      </c>
      <c r="AU163" s="225" t="s">
        <v>84</v>
      </c>
      <c r="AV163" s="222" t="s">
        <v>84</v>
      </c>
      <c r="AW163" s="222" t="s">
        <v>31</v>
      </c>
      <c r="AX163" s="222" t="s">
        <v>74</v>
      </c>
      <c r="AY163" s="225" t="s">
        <v>144</v>
      </c>
    </row>
    <row r="164" spans="1:65" s="238" customFormat="1" ht="10.199999999999999">
      <c r="B164" s="239"/>
      <c r="D164" s="224" t="s">
        <v>153</v>
      </c>
      <c r="E164" s="240" t="s">
        <v>1</v>
      </c>
      <c r="F164" s="241" t="s">
        <v>163</v>
      </c>
      <c r="H164" s="242">
        <v>50.6</v>
      </c>
      <c r="I164" s="28"/>
      <c r="L164" s="239"/>
      <c r="M164" s="243"/>
      <c r="N164" s="244"/>
      <c r="O164" s="244"/>
      <c r="P164" s="244"/>
      <c r="Q164" s="244"/>
      <c r="R164" s="244"/>
      <c r="S164" s="244"/>
      <c r="T164" s="245"/>
      <c r="AT164" s="240" t="s">
        <v>153</v>
      </c>
      <c r="AU164" s="240" t="s">
        <v>84</v>
      </c>
      <c r="AV164" s="238" t="s">
        <v>151</v>
      </c>
      <c r="AW164" s="238" t="s">
        <v>31</v>
      </c>
      <c r="AX164" s="238" t="s">
        <v>82</v>
      </c>
      <c r="AY164" s="240" t="s">
        <v>144</v>
      </c>
    </row>
    <row r="165" spans="1:65" s="71" customFormat="1" ht="44.25" customHeight="1">
      <c r="A165" s="65"/>
      <c r="B165" s="66"/>
      <c r="C165" s="210" t="s">
        <v>178</v>
      </c>
      <c r="D165" s="210" t="s">
        <v>146</v>
      </c>
      <c r="E165" s="211" t="s">
        <v>179</v>
      </c>
      <c r="F165" s="212" t="s">
        <v>180</v>
      </c>
      <c r="G165" s="213" t="s">
        <v>181</v>
      </c>
      <c r="H165" s="214">
        <v>35.4</v>
      </c>
      <c r="I165" s="25"/>
      <c r="J165" s="215">
        <f>ROUND(I165*H165,2)</f>
        <v>0</v>
      </c>
      <c r="K165" s="212" t="s">
        <v>150</v>
      </c>
      <c r="L165" s="66"/>
      <c r="M165" s="216" t="s">
        <v>1</v>
      </c>
      <c r="N165" s="217" t="s">
        <v>39</v>
      </c>
      <c r="O165" s="10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65"/>
      <c r="V165" s="65"/>
      <c r="W165" s="65"/>
      <c r="X165" s="65"/>
      <c r="Y165" s="65"/>
      <c r="Z165" s="65"/>
      <c r="AA165" s="65"/>
      <c r="AB165" s="65"/>
      <c r="AC165" s="65"/>
      <c r="AD165" s="65"/>
      <c r="AE165" s="65"/>
      <c r="AR165" s="220" t="s">
        <v>151</v>
      </c>
      <c r="AT165" s="220" t="s">
        <v>146</v>
      </c>
      <c r="AU165" s="220" t="s">
        <v>84</v>
      </c>
      <c r="AY165" s="48" t="s">
        <v>144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48" t="s">
        <v>82</v>
      </c>
      <c r="BK165" s="221">
        <f>ROUND(I165*H165,2)</f>
        <v>0</v>
      </c>
      <c r="BL165" s="48" t="s">
        <v>151</v>
      </c>
      <c r="BM165" s="220" t="s">
        <v>182</v>
      </c>
    </row>
    <row r="166" spans="1:65" s="222" customFormat="1" ht="10.199999999999999">
      <c r="B166" s="223"/>
      <c r="D166" s="224" t="s">
        <v>153</v>
      </c>
      <c r="E166" s="225" t="s">
        <v>1</v>
      </c>
      <c r="F166" s="226" t="s">
        <v>87</v>
      </c>
      <c r="H166" s="227">
        <v>17.7</v>
      </c>
      <c r="I166" s="26"/>
      <c r="L166" s="223"/>
      <c r="M166" s="228"/>
      <c r="N166" s="229"/>
      <c r="O166" s="229"/>
      <c r="P166" s="229"/>
      <c r="Q166" s="229"/>
      <c r="R166" s="229"/>
      <c r="S166" s="229"/>
      <c r="T166" s="230"/>
      <c r="AT166" s="225" t="s">
        <v>153</v>
      </c>
      <c r="AU166" s="225" t="s">
        <v>84</v>
      </c>
      <c r="AV166" s="222" t="s">
        <v>84</v>
      </c>
      <c r="AW166" s="222" t="s">
        <v>31</v>
      </c>
      <c r="AX166" s="222" t="s">
        <v>82</v>
      </c>
      <c r="AY166" s="225" t="s">
        <v>144</v>
      </c>
    </row>
    <row r="167" spans="1:65" s="222" customFormat="1" ht="10.199999999999999">
      <c r="B167" s="223"/>
      <c r="D167" s="224" t="s">
        <v>153</v>
      </c>
      <c r="F167" s="226" t="s">
        <v>183</v>
      </c>
      <c r="H167" s="227">
        <v>35.4</v>
      </c>
      <c r="I167" s="26"/>
      <c r="L167" s="223"/>
      <c r="M167" s="228"/>
      <c r="N167" s="229"/>
      <c r="O167" s="229"/>
      <c r="P167" s="229"/>
      <c r="Q167" s="229"/>
      <c r="R167" s="229"/>
      <c r="S167" s="229"/>
      <c r="T167" s="230"/>
      <c r="AT167" s="225" t="s">
        <v>153</v>
      </c>
      <c r="AU167" s="225" t="s">
        <v>84</v>
      </c>
      <c r="AV167" s="222" t="s">
        <v>84</v>
      </c>
      <c r="AW167" s="222" t="s">
        <v>3</v>
      </c>
      <c r="AX167" s="222" t="s">
        <v>82</v>
      </c>
      <c r="AY167" s="225" t="s">
        <v>144</v>
      </c>
    </row>
    <row r="168" spans="1:65" s="71" customFormat="1" ht="37.799999999999997" customHeight="1">
      <c r="A168" s="65"/>
      <c r="B168" s="66"/>
      <c r="C168" s="210" t="s">
        <v>184</v>
      </c>
      <c r="D168" s="210" t="s">
        <v>146</v>
      </c>
      <c r="E168" s="211" t="s">
        <v>185</v>
      </c>
      <c r="F168" s="212" t="s">
        <v>186</v>
      </c>
      <c r="G168" s="213" t="s">
        <v>149</v>
      </c>
      <c r="H168" s="214">
        <v>17.7</v>
      </c>
      <c r="I168" s="25"/>
      <c r="J168" s="215">
        <f>ROUND(I168*H168,2)</f>
        <v>0</v>
      </c>
      <c r="K168" s="212" t="s">
        <v>150</v>
      </c>
      <c r="L168" s="66"/>
      <c r="M168" s="216" t="s">
        <v>1</v>
      </c>
      <c r="N168" s="217" t="s">
        <v>39</v>
      </c>
      <c r="O168" s="107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  <c r="AR168" s="220" t="s">
        <v>151</v>
      </c>
      <c r="AT168" s="220" t="s">
        <v>146</v>
      </c>
      <c r="AU168" s="220" t="s">
        <v>84</v>
      </c>
      <c r="AY168" s="48" t="s">
        <v>144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48" t="s">
        <v>82</v>
      </c>
      <c r="BK168" s="221">
        <f>ROUND(I168*H168,2)</f>
        <v>0</v>
      </c>
      <c r="BL168" s="48" t="s">
        <v>151</v>
      </c>
      <c r="BM168" s="220" t="s">
        <v>187</v>
      </c>
    </row>
    <row r="169" spans="1:65" s="222" customFormat="1" ht="10.199999999999999">
      <c r="B169" s="223"/>
      <c r="D169" s="224" t="s">
        <v>153</v>
      </c>
      <c r="E169" s="225" t="s">
        <v>1</v>
      </c>
      <c r="F169" s="226" t="s">
        <v>87</v>
      </c>
      <c r="H169" s="227">
        <v>17.7</v>
      </c>
      <c r="I169" s="26"/>
      <c r="L169" s="223"/>
      <c r="M169" s="228"/>
      <c r="N169" s="229"/>
      <c r="O169" s="229"/>
      <c r="P169" s="229"/>
      <c r="Q169" s="229"/>
      <c r="R169" s="229"/>
      <c r="S169" s="229"/>
      <c r="T169" s="230"/>
      <c r="AT169" s="225" t="s">
        <v>153</v>
      </c>
      <c r="AU169" s="225" t="s">
        <v>84</v>
      </c>
      <c r="AV169" s="222" t="s">
        <v>84</v>
      </c>
      <c r="AW169" s="222" t="s">
        <v>31</v>
      </c>
      <c r="AX169" s="222" t="s">
        <v>82</v>
      </c>
      <c r="AY169" s="225" t="s">
        <v>144</v>
      </c>
    </row>
    <row r="170" spans="1:65" s="71" customFormat="1" ht="44.25" customHeight="1">
      <c r="A170" s="65"/>
      <c r="B170" s="66"/>
      <c r="C170" s="210" t="s">
        <v>188</v>
      </c>
      <c r="D170" s="210" t="s">
        <v>146</v>
      </c>
      <c r="E170" s="211" t="s">
        <v>189</v>
      </c>
      <c r="F170" s="212" t="s">
        <v>190</v>
      </c>
      <c r="G170" s="213" t="s">
        <v>149</v>
      </c>
      <c r="H170" s="214">
        <v>32.9</v>
      </c>
      <c r="I170" s="25"/>
      <c r="J170" s="215">
        <f>ROUND(I170*H170,2)</f>
        <v>0</v>
      </c>
      <c r="K170" s="212" t="s">
        <v>150</v>
      </c>
      <c r="L170" s="66"/>
      <c r="M170" s="216" t="s">
        <v>1</v>
      </c>
      <c r="N170" s="217" t="s">
        <v>39</v>
      </c>
      <c r="O170" s="10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R170" s="220" t="s">
        <v>151</v>
      </c>
      <c r="AT170" s="220" t="s">
        <v>146</v>
      </c>
      <c r="AU170" s="220" t="s">
        <v>84</v>
      </c>
      <c r="AY170" s="48" t="s">
        <v>144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48" t="s">
        <v>82</v>
      </c>
      <c r="BK170" s="221">
        <f>ROUND(I170*H170,2)</f>
        <v>0</v>
      </c>
      <c r="BL170" s="48" t="s">
        <v>151</v>
      </c>
      <c r="BM170" s="220" t="s">
        <v>191</v>
      </c>
    </row>
    <row r="171" spans="1:65" s="222" customFormat="1" ht="10.199999999999999">
      <c r="B171" s="223"/>
      <c r="D171" s="224" t="s">
        <v>153</v>
      </c>
      <c r="E171" s="225" t="s">
        <v>85</v>
      </c>
      <c r="F171" s="226" t="s">
        <v>192</v>
      </c>
      <c r="H171" s="227">
        <v>32.9</v>
      </c>
      <c r="I171" s="26"/>
      <c r="L171" s="223"/>
      <c r="M171" s="228"/>
      <c r="N171" s="229"/>
      <c r="O171" s="229"/>
      <c r="P171" s="229"/>
      <c r="Q171" s="229"/>
      <c r="R171" s="229"/>
      <c r="S171" s="229"/>
      <c r="T171" s="230"/>
      <c r="AT171" s="225" t="s">
        <v>153</v>
      </c>
      <c r="AU171" s="225" t="s">
        <v>84</v>
      </c>
      <c r="AV171" s="222" t="s">
        <v>84</v>
      </c>
      <c r="AW171" s="222" t="s">
        <v>31</v>
      </c>
      <c r="AX171" s="222" t="s">
        <v>82</v>
      </c>
      <c r="AY171" s="225" t="s">
        <v>144</v>
      </c>
    </row>
    <row r="172" spans="1:65" s="71" customFormat="1" ht="66.75" customHeight="1">
      <c r="A172" s="65"/>
      <c r="B172" s="66"/>
      <c r="C172" s="210" t="s">
        <v>193</v>
      </c>
      <c r="D172" s="210" t="s">
        <v>146</v>
      </c>
      <c r="E172" s="211" t="s">
        <v>194</v>
      </c>
      <c r="F172" s="212" t="s">
        <v>195</v>
      </c>
      <c r="G172" s="213" t="s">
        <v>149</v>
      </c>
      <c r="H172" s="214">
        <v>13.3</v>
      </c>
      <c r="I172" s="25"/>
      <c r="J172" s="215">
        <f>ROUND(I172*H172,2)</f>
        <v>0</v>
      </c>
      <c r="K172" s="212" t="s">
        <v>150</v>
      </c>
      <c r="L172" s="66"/>
      <c r="M172" s="216" t="s">
        <v>1</v>
      </c>
      <c r="N172" s="217" t="s">
        <v>39</v>
      </c>
      <c r="O172" s="10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65"/>
      <c r="V172" s="65"/>
      <c r="W172" s="65"/>
      <c r="X172" s="65"/>
      <c r="Y172" s="65"/>
      <c r="Z172" s="65"/>
      <c r="AA172" s="65"/>
      <c r="AB172" s="65"/>
      <c r="AC172" s="65"/>
      <c r="AD172" s="65"/>
      <c r="AE172" s="65"/>
      <c r="AR172" s="220" t="s">
        <v>151</v>
      </c>
      <c r="AT172" s="220" t="s">
        <v>146</v>
      </c>
      <c r="AU172" s="220" t="s">
        <v>84</v>
      </c>
      <c r="AY172" s="48" t="s">
        <v>144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48" t="s">
        <v>82</v>
      </c>
      <c r="BK172" s="221">
        <f>ROUND(I172*H172,2)</f>
        <v>0</v>
      </c>
      <c r="BL172" s="48" t="s">
        <v>151</v>
      </c>
      <c r="BM172" s="220" t="s">
        <v>196</v>
      </c>
    </row>
    <row r="173" spans="1:65" s="222" customFormat="1" ht="10.199999999999999">
      <c r="B173" s="223"/>
      <c r="D173" s="224" t="s">
        <v>153</v>
      </c>
      <c r="E173" s="225" t="s">
        <v>92</v>
      </c>
      <c r="F173" s="226" t="s">
        <v>93</v>
      </c>
      <c r="H173" s="227">
        <v>13.3</v>
      </c>
      <c r="I173" s="26"/>
      <c r="L173" s="223"/>
      <c r="M173" s="228"/>
      <c r="N173" s="229"/>
      <c r="O173" s="229"/>
      <c r="P173" s="229"/>
      <c r="Q173" s="229"/>
      <c r="R173" s="229"/>
      <c r="S173" s="229"/>
      <c r="T173" s="230"/>
      <c r="AT173" s="225" t="s">
        <v>153</v>
      </c>
      <c r="AU173" s="225" t="s">
        <v>84</v>
      </c>
      <c r="AV173" s="222" t="s">
        <v>84</v>
      </c>
      <c r="AW173" s="222" t="s">
        <v>31</v>
      </c>
      <c r="AX173" s="222" t="s">
        <v>82</v>
      </c>
      <c r="AY173" s="225" t="s">
        <v>144</v>
      </c>
    </row>
    <row r="174" spans="1:65" s="71" customFormat="1" ht="16.5" customHeight="1">
      <c r="A174" s="65"/>
      <c r="B174" s="66"/>
      <c r="C174" s="246" t="s">
        <v>197</v>
      </c>
      <c r="D174" s="246" t="s">
        <v>198</v>
      </c>
      <c r="E174" s="247" t="s">
        <v>199</v>
      </c>
      <c r="F174" s="248" t="s">
        <v>200</v>
      </c>
      <c r="G174" s="249" t="s">
        <v>181</v>
      </c>
      <c r="H174" s="250">
        <v>26.6</v>
      </c>
      <c r="I174" s="29"/>
      <c r="J174" s="251">
        <f>ROUND(I174*H174,2)</f>
        <v>0</v>
      </c>
      <c r="K174" s="248" t="s">
        <v>150</v>
      </c>
      <c r="L174" s="252"/>
      <c r="M174" s="253" t="s">
        <v>1</v>
      </c>
      <c r="N174" s="254" t="s">
        <v>39</v>
      </c>
      <c r="O174" s="107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R174" s="220" t="s">
        <v>184</v>
      </c>
      <c r="AT174" s="220" t="s">
        <v>198</v>
      </c>
      <c r="AU174" s="220" t="s">
        <v>84</v>
      </c>
      <c r="AY174" s="48" t="s">
        <v>144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48" t="s">
        <v>82</v>
      </c>
      <c r="BK174" s="221">
        <f>ROUND(I174*H174,2)</f>
        <v>0</v>
      </c>
      <c r="BL174" s="48" t="s">
        <v>151</v>
      </c>
      <c r="BM174" s="220" t="s">
        <v>201</v>
      </c>
    </row>
    <row r="175" spans="1:65" s="222" customFormat="1" ht="10.199999999999999">
      <c r="B175" s="223"/>
      <c r="D175" s="224" t="s">
        <v>153</v>
      </c>
      <c r="E175" s="225" t="s">
        <v>1</v>
      </c>
      <c r="F175" s="226" t="s">
        <v>92</v>
      </c>
      <c r="H175" s="227">
        <v>13.3</v>
      </c>
      <c r="I175" s="26"/>
      <c r="L175" s="223"/>
      <c r="M175" s="228"/>
      <c r="N175" s="229"/>
      <c r="O175" s="229"/>
      <c r="P175" s="229"/>
      <c r="Q175" s="229"/>
      <c r="R175" s="229"/>
      <c r="S175" s="229"/>
      <c r="T175" s="230"/>
      <c r="AT175" s="225" t="s">
        <v>153</v>
      </c>
      <c r="AU175" s="225" t="s">
        <v>84</v>
      </c>
      <c r="AV175" s="222" t="s">
        <v>84</v>
      </c>
      <c r="AW175" s="222" t="s">
        <v>31</v>
      </c>
      <c r="AX175" s="222" t="s">
        <v>82</v>
      </c>
      <c r="AY175" s="225" t="s">
        <v>144</v>
      </c>
    </row>
    <row r="176" spans="1:65" s="222" customFormat="1" ht="10.199999999999999">
      <c r="B176" s="223"/>
      <c r="D176" s="224" t="s">
        <v>153</v>
      </c>
      <c r="F176" s="226" t="s">
        <v>202</v>
      </c>
      <c r="H176" s="227">
        <v>26.6</v>
      </c>
      <c r="I176" s="26"/>
      <c r="L176" s="223"/>
      <c r="M176" s="228"/>
      <c r="N176" s="229"/>
      <c r="O176" s="229"/>
      <c r="P176" s="229"/>
      <c r="Q176" s="229"/>
      <c r="R176" s="229"/>
      <c r="S176" s="229"/>
      <c r="T176" s="230"/>
      <c r="AT176" s="225" t="s">
        <v>153</v>
      </c>
      <c r="AU176" s="225" t="s">
        <v>84</v>
      </c>
      <c r="AV176" s="222" t="s">
        <v>84</v>
      </c>
      <c r="AW176" s="222" t="s">
        <v>3</v>
      </c>
      <c r="AX176" s="222" t="s">
        <v>82</v>
      </c>
      <c r="AY176" s="225" t="s">
        <v>144</v>
      </c>
    </row>
    <row r="177" spans="1:65" s="197" customFormat="1" ht="22.8" customHeight="1">
      <c r="B177" s="198"/>
      <c r="D177" s="199" t="s">
        <v>73</v>
      </c>
      <c r="E177" s="208" t="s">
        <v>157</v>
      </c>
      <c r="F177" s="208" t="s">
        <v>203</v>
      </c>
      <c r="I177" s="24"/>
      <c r="J177" s="209">
        <f>BK177</f>
        <v>0</v>
      </c>
      <c r="L177" s="198"/>
      <c r="M177" s="202"/>
      <c r="N177" s="203"/>
      <c r="O177" s="203"/>
      <c r="P177" s="204">
        <f>P178</f>
        <v>0</v>
      </c>
      <c r="Q177" s="203"/>
      <c r="R177" s="204">
        <f>R178</f>
        <v>0.42620800000000003</v>
      </c>
      <c r="S177" s="203"/>
      <c r="T177" s="205">
        <f>T178</f>
        <v>0</v>
      </c>
      <c r="AR177" s="199" t="s">
        <v>82</v>
      </c>
      <c r="AT177" s="206" t="s">
        <v>73</v>
      </c>
      <c r="AU177" s="206" t="s">
        <v>82</v>
      </c>
      <c r="AY177" s="199" t="s">
        <v>144</v>
      </c>
      <c r="BK177" s="207">
        <f>BK178</f>
        <v>0</v>
      </c>
    </row>
    <row r="178" spans="1:65" s="71" customFormat="1" ht="37.799999999999997" customHeight="1">
      <c r="A178" s="65"/>
      <c r="B178" s="66"/>
      <c r="C178" s="210" t="s">
        <v>8</v>
      </c>
      <c r="D178" s="210" t="s">
        <v>146</v>
      </c>
      <c r="E178" s="211" t="s">
        <v>204</v>
      </c>
      <c r="F178" s="212" t="s">
        <v>205</v>
      </c>
      <c r="G178" s="213" t="s">
        <v>206</v>
      </c>
      <c r="H178" s="214">
        <v>3.2</v>
      </c>
      <c r="I178" s="25"/>
      <c r="J178" s="215">
        <f>ROUND(I178*H178,2)</f>
        <v>0</v>
      </c>
      <c r="K178" s="212" t="s">
        <v>150</v>
      </c>
      <c r="L178" s="66"/>
      <c r="M178" s="216" t="s">
        <v>1</v>
      </c>
      <c r="N178" s="217" t="s">
        <v>39</v>
      </c>
      <c r="O178" s="107"/>
      <c r="P178" s="218">
        <f>O178*H178</f>
        <v>0</v>
      </c>
      <c r="Q178" s="218">
        <v>0.13319</v>
      </c>
      <c r="R178" s="218">
        <f>Q178*H178</f>
        <v>0.42620800000000003</v>
      </c>
      <c r="S178" s="218">
        <v>0</v>
      </c>
      <c r="T178" s="219">
        <f>S178*H178</f>
        <v>0</v>
      </c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  <c r="AR178" s="220" t="s">
        <v>151</v>
      </c>
      <c r="AT178" s="220" t="s">
        <v>146</v>
      </c>
      <c r="AU178" s="220" t="s">
        <v>84</v>
      </c>
      <c r="AY178" s="48" t="s">
        <v>144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48" t="s">
        <v>82</v>
      </c>
      <c r="BK178" s="221">
        <f>ROUND(I178*H178,2)</f>
        <v>0</v>
      </c>
      <c r="BL178" s="48" t="s">
        <v>151</v>
      </c>
      <c r="BM178" s="220" t="s">
        <v>207</v>
      </c>
    </row>
    <row r="179" spans="1:65" s="197" customFormat="1" ht="22.8" customHeight="1">
      <c r="B179" s="198"/>
      <c r="D179" s="199" t="s">
        <v>73</v>
      </c>
      <c r="E179" s="208" t="s">
        <v>151</v>
      </c>
      <c r="F179" s="208" t="s">
        <v>208</v>
      </c>
      <c r="I179" s="24"/>
      <c r="J179" s="209">
        <f>BK179</f>
        <v>0</v>
      </c>
      <c r="L179" s="198"/>
      <c r="M179" s="202"/>
      <c r="N179" s="203"/>
      <c r="O179" s="203"/>
      <c r="P179" s="204">
        <f>SUM(P180:P181)</f>
        <v>0</v>
      </c>
      <c r="Q179" s="203"/>
      <c r="R179" s="204">
        <f>SUM(R180:R181)</f>
        <v>0</v>
      </c>
      <c r="S179" s="203"/>
      <c r="T179" s="205">
        <f>SUM(T180:T181)</f>
        <v>0</v>
      </c>
      <c r="AR179" s="199" t="s">
        <v>82</v>
      </c>
      <c r="AT179" s="206" t="s">
        <v>73</v>
      </c>
      <c r="AU179" s="206" t="s">
        <v>82</v>
      </c>
      <c r="AY179" s="199" t="s">
        <v>144</v>
      </c>
      <c r="BK179" s="207">
        <f>SUM(BK180:BK181)</f>
        <v>0</v>
      </c>
    </row>
    <row r="180" spans="1:65" s="71" customFormat="1" ht="33" customHeight="1">
      <c r="A180" s="65"/>
      <c r="B180" s="66"/>
      <c r="C180" s="210" t="s">
        <v>209</v>
      </c>
      <c r="D180" s="210" t="s">
        <v>146</v>
      </c>
      <c r="E180" s="211" t="s">
        <v>210</v>
      </c>
      <c r="F180" s="212" t="s">
        <v>211</v>
      </c>
      <c r="G180" s="213" t="s">
        <v>149</v>
      </c>
      <c r="H180" s="214">
        <v>4.4000000000000004</v>
      </c>
      <c r="I180" s="25"/>
      <c r="J180" s="215">
        <f>ROUND(I180*H180,2)</f>
        <v>0</v>
      </c>
      <c r="K180" s="212" t="s">
        <v>150</v>
      </c>
      <c r="L180" s="66"/>
      <c r="M180" s="216" t="s">
        <v>1</v>
      </c>
      <c r="N180" s="217" t="s">
        <v>39</v>
      </c>
      <c r="O180" s="10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  <c r="AE180" s="65"/>
      <c r="AR180" s="220" t="s">
        <v>151</v>
      </c>
      <c r="AT180" s="220" t="s">
        <v>146</v>
      </c>
      <c r="AU180" s="220" t="s">
        <v>84</v>
      </c>
      <c r="AY180" s="48" t="s">
        <v>144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48" t="s">
        <v>82</v>
      </c>
      <c r="BK180" s="221">
        <f>ROUND(I180*H180,2)</f>
        <v>0</v>
      </c>
      <c r="BL180" s="48" t="s">
        <v>151</v>
      </c>
      <c r="BM180" s="220" t="s">
        <v>212</v>
      </c>
    </row>
    <row r="181" spans="1:65" s="222" customFormat="1" ht="10.199999999999999">
      <c r="B181" s="223"/>
      <c r="D181" s="224" t="s">
        <v>153</v>
      </c>
      <c r="E181" s="225" t="s">
        <v>90</v>
      </c>
      <c r="F181" s="226" t="s">
        <v>91</v>
      </c>
      <c r="H181" s="227">
        <v>4.4000000000000004</v>
      </c>
      <c r="I181" s="26"/>
      <c r="L181" s="223"/>
      <c r="M181" s="228"/>
      <c r="N181" s="229"/>
      <c r="O181" s="229"/>
      <c r="P181" s="229"/>
      <c r="Q181" s="229"/>
      <c r="R181" s="229"/>
      <c r="S181" s="229"/>
      <c r="T181" s="230"/>
      <c r="AT181" s="225" t="s">
        <v>153</v>
      </c>
      <c r="AU181" s="225" t="s">
        <v>84</v>
      </c>
      <c r="AV181" s="222" t="s">
        <v>84</v>
      </c>
      <c r="AW181" s="222" t="s">
        <v>31</v>
      </c>
      <c r="AX181" s="222" t="s">
        <v>82</v>
      </c>
      <c r="AY181" s="225" t="s">
        <v>144</v>
      </c>
    </row>
    <row r="182" spans="1:65" s="197" customFormat="1" ht="22.8" customHeight="1">
      <c r="B182" s="198"/>
      <c r="D182" s="199" t="s">
        <v>73</v>
      </c>
      <c r="E182" s="208" t="s">
        <v>174</v>
      </c>
      <c r="F182" s="208" t="s">
        <v>213</v>
      </c>
      <c r="I182" s="24"/>
      <c r="J182" s="209">
        <f>BK182</f>
        <v>0</v>
      </c>
      <c r="L182" s="198"/>
      <c r="M182" s="202"/>
      <c r="N182" s="203"/>
      <c r="O182" s="203"/>
      <c r="P182" s="204">
        <f>SUM(P183:P191)</f>
        <v>0</v>
      </c>
      <c r="Q182" s="203"/>
      <c r="R182" s="204">
        <f>SUM(R183:R191)</f>
        <v>31.533540200000001</v>
      </c>
      <c r="S182" s="203"/>
      <c r="T182" s="205">
        <f>SUM(T183:T191)</f>
        <v>0</v>
      </c>
      <c r="AR182" s="199" t="s">
        <v>82</v>
      </c>
      <c r="AT182" s="206" t="s">
        <v>73</v>
      </c>
      <c r="AU182" s="206" t="s">
        <v>82</v>
      </c>
      <c r="AY182" s="199" t="s">
        <v>144</v>
      </c>
      <c r="BK182" s="207">
        <f>SUM(BK183:BK191)</f>
        <v>0</v>
      </c>
    </row>
    <row r="183" spans="1:65" s="71" customFormat="1" ht="21.75" customHeight="1">
      <c r="A183" s="65"/>
      <c r="B183" s="66"/>
      <c r="C183" s="210" t="s">
        <v>214</v>
      </c>
      <c r="D183" s="210" t="s">
        <v>146</v>
      </c>
      <c r="E183" s="211" t="s">
        <v>215</v>
      </c>
      <c r="F183" s="212" t="s">
        <v>216</v>
      </c>
      <c r="G183" s="213" t="s">
        <v>206</v>
      </c>
      <c r="H183" s="214">
        <v>1</v>
      </c>
      <c r="I183" s="25"/>
      <c r="J183" s="215">
        <f>ROUND(I183*H183,2)</f>
        <v>0</v>
      </c>
      <c r="K183" s="212" t="s">
        <v>150</v>
      </c>
      <c r="L183" s="66"/>
      <c r="M183" s="216" t="s">
        <v>1</v>
      </c>
      <c r="N183" s="217" t="s">
        <v>39</v>
      </c>
      <c r="O183" s="107"/>
      <c r="P183" s="218">
        <f>O183*H183</f>
        <v>0</v>
      </c>
      <c r="Q183" s="218">
        <v>5.6000000000000001E-2</v>
      </c>
      <c r="R183" s="218">
        <f>Q183*H183</f>
        <v>5.6000000000000001E-2</v>
      </c>
      <c r="S183" s="218">
        <v>0</v>
      </c>
      <c r="T183" s="219">
        <f>S183*H183</f>
        <v>0</v>
      </c>
      <c r="U183" s="65"/>
      <c r="V183" s="65"/>
      <c r="W183" s="65"/>
      <c r="X183" s="65"/>
      <c r="Y183" s="65"/>
      <c r="Z183" s="65"/>
      <c r="AA183" s="65"/>
      <c r="AB183" s="65"/>
      <c r="AC183" s="65"/>
      <c r="AD183" s="65"/>
      <c r="AE183" s="65"/>
      <c r="AR183" s="220" t="s">
        <v>151</v>
      </c>
      <c r="AT183" s="220" t="s">
        <v>146</v>
      </c>
      <c r="AU183" s="220" t="s">
        <v>84</v>
      </c>
      <c r="AY183" s="48" t="s">
        <v>144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48" t="s">
        <v>82</v>
      </c>
      <c r="BK183" s="221">
        <f>ROUND(I183*H183,2)</f>
        <v>0</v>
      </c>
      <c r="BL183" s="48" t="s">
        <v>151</v>
      </c>
      <c r="BM183" s="220" t="s">
        <v>217</v>
      </c>
    </row>
    <row r="184" spans="1:65" s="71" customFormat="1" ht="33" customHeight="1">
      <c r="A184" s="65"/>
      <c r="B184" s="66"/>
      <c r="C184" s="210" t="s">
        <v>218</v>
      </c>
      <c r="D184" s="210" t="s">
        <v>146</v>
      </c>
      <c r="E184" s="211" t="s">
        <v>219</v>
      </c>
      <c r="F184" s="212" t="s">
        <v>220</v>
      </c>
      <c r="G184" s="213" t="s">
        <v>206</v>
      </c>
      <c r="H184" s="214">
        <v>3.2</v>
      </c>
      <c r="I184" s="25"/>
      <c r="J184" s="215">
        <f>ROUND(I184*H184,2)</f>
        <v>0</v>
      </c>
      <c r="K184" s="212" t="s">
        <v>150</v>
      </c>
      <c r="L184" s="66"/>
      <c r="M184" s="216" t="s">
        <v>1</v>
      </c>
      <c r="N184" s="217" t="s">
        <v>39</v>
      </c>
      <c r="O184" s="107"/>
      <c r="P184" s="218">
        <f>O184*H184</f>
        <v>0</v>
      </c>
      <c r="Q184" s="218">
        <v>1.47E-2</v>
      </c>
      <c r="R184" s="218">
        <f>Q184*H184</f>
        <v>4.7039999999999998E-2</v>
      </c>
      <c r="S184" s="218">
        <v>0</v>
      </c>
      <c r="T184" s="219">
        <f>S184*H184</f>
        <v>0</v>
      </c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  <c r="AR184" s="220" t="s">
        <v>151</v>
      </c>
      <c r="AT184" s="220" t="s">
        <v>146</v>
      </c>
      <c r="AU184" s="220" t="s">
        <v>84</v>
      </c>
      <c r="AY184" s="48" t="s">
        <v>144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48" t="s">
        <v>82</v>
      </c>
      <c r="BK184" s="221">
        <f>ROUND(I184*H184,2)</f>
        <v>0</v>
      </c>
      <c r="BL184" s="48" t="s">
        <v>151</v>
      </c>
      <c r="BM184" s="220" t="s">
        <v>221</v>
      </c>
    </row>
    <row r="185" spans="1:65" s="71" customFormat="1" ht="44.25" customHeight="1">
      <c r="A185" s="65"/>
      <c r="B185" s="66"/>
      <c r="C185" s="210" t="s">
        <v>222</v>
      </c>
      <c r="D185" s="210" t="s">
        <v>146</v>
      </c>
      <c r="E185" s="211" t="s">
        <v>223</v>
      </c>
      <c r="F185" s="212" t="s">
        <v>224</v>
      </c>
      <c r="G185" s="213" t="s">
        <v>206</v>
      </c>
      <c r="H185" s="214">
        <v>20.9</v>
      </c>
      <c r="I185" s="25"/>
      <c r="J185" s="215">
        <f>ROUND(I185*H185,2)</f>
        <v>0</v>
      </c>
      <c r="K185" s="212" t="s">
        <v>150</v>
      </c>
      <c r="L185" s="66"/>
      <c r="M185" s="216" t="s">
        <v>1</v>
      </c>
      <c r="N185" s="217" t="s">
        <v>39</v>
      </c>
      <c r="O185" s="107"/>
      <c r="P185" s="218">
        <f>O185*H185</f>
        <v>0</v>
      </c>
      <c r="Q185" s="218">
        <v>6.5599999999999999E-3</v>
      </c>
      <c r="R185" s="218">
        <f>Q185*H185</f>
        <v>0.13710399999999998</v>
      </c>
      <c r="S185" s="218">
        <v>0</v>
      </c>
      <c r="T185" s="219">
        <f>S185*H185</f>
        <v>0</v>
      </c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  <c r="AR185" s="220" t="s">
        <v>151</v>
      </c>
      <c r="AT185" s="220" t="s">
        <v>146</v>
      </c>
      <c r="AU185" s="220" t="s">
        <v>84</v>
      </c>
      <c r="AY185" s="48" t="s">
        <v>144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48" t="s">
        <v>82</v>
      </c>
      <c r="BK185" s="221">
        <f>ROUND(I185*H185,2)</f>
        <v>0</v>
      </c>
      <c r="BL185" s="48" t="s">
        <v>151</v>
      </c>
      <c r="BM185" s="220" t="s">
        <v>225</v>
      </c>
    </row>
    <row r="186" spans="1:65" s="71" customFormat="1" ht="33" customHeight="1">
      <c r="A186" s="65"/>
      <c r="B186" s="66"/>
      <c r="C186" s="210" t="s">
        <v>226</v>
      </c>
      <c r="D186" s="210" t="s">
        <v>146</v>
      </c>
      <c r="E186" s="211" t="s">
        <v>227</v>
      </c>
      <c r="F186" s="212" t="s">
        <v>228</v>
      </c>
      <c r="G186" s="213" t="s">
        <v>149</v>
      </c>
      <c r="H186" s="214">
        <v>8.26</v>
      </c>
      <c r="I186" s="25"/>
      <c r="J186" s="215">
        <f>ROUND(I186*H186,2)</f>
        <v>0</v>
      </c>
      <c r="K186" s="212" t="s">
        <v>150</v>
      </c>
      <c r="L186" s="66"/>
      <c r="M186" s="216" t="s">
        <v>1</v>
      </c>
      <c r="N186" s="217" t="s">
        <v>39</v>
      </c>
      <c r="O186" s="107"/>
      <c r="P186" s="218">
        <f>O186*H186</f>
        <v>0</v>
      </c>
      <c r="Q186" s="218">
        <v>2.5018699999999998</v>
      </c>
      <c r="R186" s="218">
        <f>Q186*H186</f>
        <v>20.665446199999998</v>
      </c>
      <c r="S186" s="218">
        <v>0</v>
      </c>
      <c r="T186" s="219">
        <f>S186*H186</f>
        <v>0</v>
      </c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R186" s="220" t="s">
        <v>151</v>
      </c>
      <c r="AT186" s="220" t="s">
        <v>146</v>
      </c>
      <c r="AU186" s="220" t="s">
        <v>84</v>
      </c>
      <c r="AY186" s="48" t="s">
        <v>144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48" t="s">
        <v>82</v>
      </c>
      <c r="BK186" s="221">
        <f>ROUND(I186*H186,2)</f>
        <v>0</v>
      </c>
      <c r="BL186" s="48" t="s">
        <v>151</v>
      </c>
      <c r="BM186" s="220" t="s">
        <v>229</v>
      </c>
    </row>
    <row r="187" spans="1:65" s="222" customFormat="1" ht="10.199999999999999">
      <c r="B187" s="223"/>
      <c r="D187" s="224" t="s">
        <v>153</v>
      </c>
      <c r="E187" s="225" t="s">
        <v>1</v>
      </c>
      <c r="F187" s="226" t="s">
        <v>99</v>
      </c>
      <c r="H187" s="227">
        <v>8.26</v>
      </c>
      <c r="I187" s="26"/>
      <c r="L187" s="223"/>
      <c r="M187" s="228"/>
      <c r="N187" s="229"/>
      <c r="O187" s="229"/>
      <c r="P187" s="229"/>
      <c r="Q187" s="229"/>
      <c r="R187" s="229"/>
      <c r="S187" s="229"/>
      <c r="T187" s="230"/>
      <c r="AT187" s="225" t="s">
        <v>153</v>
      </c>
      <c r="AU187" s="225" t="s">
        <v>84</v>
      </c>
      <c r="AV187" s="222" t="s">
        <v>84</v>
      </c>
      <c r="AW187" s="222" t="s">
        <v>31</v>
      </c>
      <c r="AX187" s="222" t="s">
        <v>82</v>
      </c>
      <c r="AY187" s="225" t="s">
        <v>144</v>
      </c>
    </row>
    <row r="188" spans="1:65" s="71" customFormat="1" ht="24.15" customHeight="1">
      <c r="A188" s="65"/>
      <c r="B188" s="66"/>
      <c r="C188" s="210" t="s">
        <v>230</v>
      </c>
      <c r="D188" s="210" t="s">
        <v>146</v>
      </c>
      <c r="E188" s="211" t="s">
        <v>231</v>
      </c>
      <c r="F188" s="212" t="s">
        <v>232</v>
      </c>
      <c r="G188" s="213" t="s">
        <v>206</v>
      </c>
      <c r="H188" s="214">
        <v>148</v>
      </c>
      <c r="I188" s="25"/>
      <c r="J188" s="215">
        <f>ROUND(I188*H188,2)</f>
        <v>0</v>
      </c>
      <c r="K188" s="212" t="s">
        <v>150</v>
      </c>
      <c r="L188" s="66"/>
      <c r="M188" s="216" t="s">
        <v>1</v>
      </c>
      <c r="N188" s="217" t="s">
        <v>39</v>
      </c>
      <c r="O188" s="107"/>
      <c r="P188" s="218">
        <f>O188*H188</f>
        <v>0</v>
      </c>
      <c r="Q188" s="218">
        <v>7.1400000000000005E-2</v>
      </c>
      <c r="R188" s="218">
        <f>Q188*H188</f>
        <v>10.567200000000001</v>
      </c>
      <c r="S188" s="218">
        <v>0</v>
      </c>
      <c r="T188" s="219">
        <f>S188*H188</f>
        <v>0</v>
      </c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R188" s="220" t="s">
        <v>151</v>
      </c>
      <c r="AT188" s="220" t="s">
        <v>146</v>
      </c>
      <c r="AU188" s="220" t="s">
        <v>84</v>
      </c>
      <c r="AY188" s="48" t="s">
        <v>144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48" t="s">
        <v>82</v>
      </c>
      <c r="BK188" s="221">
        <f>ROUND(I188*H188,2)</f>
        <v>0</v>
      </c>
      <c r="BL188" s="48" t="s">
        <v>151</v>
      </c>
      <c r="BM188" s="220" t="s">
        <v>233</v>
      </c>
    </row>
    <row r="189" spans="1:65" s="71" customFormat="1" ht="37.799999999999997" customHeight="1">
      <c r="A189" s="65"/>
      <c r="B189" s="66"/>
      <c r="C189" s="210" t="s">
        <v>234</v>
      </c>
      <c r="D189" s="210" t="s">
        <v>146</v>
      </c>
      <c r="E189" s="211" t="s">
        <v>235</v>
      </c>
      <c r="F189" s="212" t="s">
        <v>236</v>
      </c>
      <c r="G189" s="213" t="s">
        <v>237</v>
      </c>
      <c r="H189" s="214">
        <v>2</v>
      </c>
      <c r="I189" s="25"/>
      <c r="J189" s="215">
        <f>ROUND(I189*H189,2)</f>
        <v>0</v>
      </c>
      <c r="K189" s="212" t="s">
        <v>150</v>
      </c>
      <c r="L189" s="66"/>
      <c r="M189" s="216" t="s">
        <v>1</v>
      </c>
      <c r="N189" s="217" t="s">
        <v>39</v>
      </c>
      <c r="O189" s="107"/>
      <c r="P189" s="218">
        <f>O189*H189</f>
        <v>0</v>
      </c>
      <c r="Q189" s="218">
        <v>1.7770000000000001E-2</v>
      </c>
      <c r="R189" s="218">
        <f>Q189*H189</f>
        <v>3.5540000000000002E-2</v>
      </c>
      <c r="S189" s="218">
        <v>0</v>
      </c>
      <c r="T189" s="219">
        <f>S189*H189</f>
        <v>0</v>
      </c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  <c r="AR189" s="220" t="s">
        <v>151</v>
      </c>
      <c r="AT189" s="220" t="s">
        <v>146</v>
      </c>
      <c r="AU189" s="220" t="s">
        <v>84</v>
      </c>
      <c r="AY189" s="48" t="s">
        <v>144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48" t="s">
        <v>82</v>
      </c>
      <c r="BK189" s="221">
        <f>ROUND(I189*H189,2)</f>
        <v>0</v>
      </c>
      <c r="BL189" s="48" t="s">
        <v>151</v>
      </c>
      <c r="BM189" s="220" t="s">
        <v>238</v>
      </c>
    </row>
    <row r="190" spans="1:65" s="71" customFormat="1" ht="24.15" customHeight="1">
      <c r="A190" s="65"/>
      <c r="B190" s="66"/>
      <c r="C190" s="246" t="s">
        <v>239</v>
      </c>
      <c r="D190" s="246" t="s">
        <v>198</v>
      </c>
      <c r="E190" s="247" t="s">
        <v>240</v>
      </c>
      <c r="F190" s="248" t="s">
        <v>241</v>
      </c>
      <c r="G190" s="249" t="s">
        <v>237</v>
      </c>
      <c r="H190" s="250">
        <v>1</v>
      </c>
      <c r="I190" s="29"/>
      <c r="J190" s="251">
        <f>ROUND(I190*H190,2)</f>
        <v>0</v>
      </c>
      <c r="K190" s="248" t="s">
        <v>150</v>
      </c>
      <c r="L190" s="252"/>
      <c r="M190" s="253" t="s">
        <v>1</v>
      </c>
      <c r="N190" s="254" t="s">
        <v>39</v>
      </c>
      <c r="O190" s="107"/>
      <c r="P190" s="218">
        <f>O190*H190</f>
        <v>0</v>
      </c>
      <c r="Q190" s="218">
        <v>1.2489999999999999E-2</v>
      </c>
      <c r="R190" s="218">
        <f>Q190*H190</f>
        <v>1.2489999999999999E-2</v>
      </c>
      <c r="S190" s="218">
        <v>0</v>
      </c>
      <c r="T190" s="219">
        <f>S190*H190</f>
        <v>0</v>
      </c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R190" s="220" t="s">
        <v>184</v>
      </c>
      <c r="AT190" s="220" t="s">
        <v>198</v>
      </c>
      <c r="AU190" s="220" t="s">
        <v>84</v>
      </c>
      <c r="AY190" s="48" t="s">
        <v>144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48" t="s">
        <v>82</v>
      </c>
      <c r="BK190" s="221">
        <f>ROUND(I190*H190,2)</f>
        <v>0</v>
      </c>
      <c r="BL190" s="48" t="s">
        <v>151</v>
      </c>
      <c r="BM190" s="220" t="s">
        <v>242</v>
      </c>
    </row>
    <row r="191" spans="1:65" s="71" customFormat="1" ht="24.15" customHeight="1">
      <c r="A191" s="65"/>
      <c r="B191" s="66"/>
      <c r="C191" s="246" t="s">
        <v>7</v>
      </c>
      <c r="D191" s="246" t="s">
        <v>198</v>
      </c>
      <c r="E191" s="247" t="s">
        <v>243</v>
      </c>
      <c r="F191" s="248" t="s">
        <v>244</v>
      </c>
      <c r="G191" s="249" t="s">
        <v>237</v>
      </c>
      <c r="H191" s="250">
        <v>1</v>
      </c>
      <c r="I191" s="29"/>
      <c r="J191" s="251">
        <f>ROUND(I191*H191,2)</f>
        <v>0</v>
      </c>
      <c r="K191" s="248" t="s">
        <v>150</v>
      </c>
      <c r="L191" s="252"/>
      <c r="M191" s="253" t="s">
        <v>1</v>
      </c>
      <c r="N191" s="254" t="s">
        <v>39</v>
      </c>
      <c r="O191" s="107"/>
      <c r="P191" s="218">
        <f>O191*H191</f>
        <v>0</v>
      </c>
      <c r="Q191" s="218">
        <v>1.272E-2</v>
      </c>
      <c r="R191" s="218">
        <f>Q191*H191</f>
        <v>1.272E-2</v>
      </c>
      <c r="S191" s="218">
        <v>0</v>
      </c>
      <c r="T191" s="219">
        <f>S191*H191</f>
        <v>0</v>
      </c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R191" s="220" t="s">
        <v>184</v>
      </c>
      <c r="AT191" s="220" t="s">
        <v>198</v>
      </c>
      <c r="AU191" s="220" t="s">
        <v>84</v>
      </c>
      <c r="AY191" s="48" t="s">
        <v>144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48" t="s">
        <v>82</v>
      </c>
      <c r="BK191" s="221">
        <f>ROUND(I191*H191,2)</f>
        <v>0</v>
      </c>
      <c r="BL191" s="48" t="s">
        <v>151</v>
      </c>
      <c r="BM191" s="220" t="s">
        <v>245</v>
      </c>
    </row>
    <row r="192" spans="1:65" s="197" customFormat="1" ht="22.8" customHeight="1">
      <c r="B192" s="198"/>
      <c r="D192" s="199" t="s">
        <v>73</v>
      </c>
      <c r="E192" s="208" t="s">
        <v>188</v>
      </c>
      <c r="F192" s="208" t="s">
        <v>246</v>
      </c>
      <c r="I192" s="24"/>
      <c r="J192" s="209">
        <f>BK192</f>
        <v>0</v>
      </c>
      <c r="L192" s="198"/>
      <c r="M192" s="202"/>
      <c r="N192" s="203"/>
      <c r="O192" s="203"/>
      <c r="P192" s="204">
        <f>SUM(P193:P200)</f>
        <v>0</v>
      </c>
      <c r="Q192" s="203"/>
      <c r="R192" s="204">
        <f>SUM(R193:R200)</f>
        <v>0</v>
      </c>
      <c r="S192" s="203"/>
      <c r="T192" s="205">
        <f>SUM(T193:T200)</f>
        <v>27.398000000000003</v>
      </c>
      <c r="AR192" s="199" t="s">
        <v>82</v>
      </c>
      <c r="AT192" s="206" t="s">
        <v>73</v>
      </c>
      <c r="AU192" s="206" t="s">
        <v>82</v>
      </c>
      <c r="AY192" s="199" t="s">
        <v>144</v>
      </c>
      <c r="BK192" s="207">
        <f>SUM(BK193:BK200)</f>
        <v>0</v>
      </c>
    </row>
    <row r="193" spans="1:65" s="71" customFormat="1" ht="24.15" customHeight="1">
      <c r="A193" s="65"/>
      <c r="B193" s="66"/>
      <c r="C193" s="210" t="s">
        <v>247</v>
      </c>
      <c r="D193" s="210" t="s">
        <v>146</v>
      </c>
      <c r="E193" s="211" t="s">
        <v>248</v>
      </c>
      <c r="F193" s="212" t="s">
        <v>249</v>
      </c>
      <c r="G193" s="213" t="s">
        <v>149</v>
      </c>
      <c r="H193" s="214">
        <v>8.26</v>
      </c>
      <c r="I193" s="25"/>
      <c r="J193" s="215">
        <f>ROUND(I193*H193,2)</f>
        <v>0</v>
      </c>
      <c r="K193" s="212" t="s">
        <v>150</v>
      </c>
      <c r="L193" s="66"/>
      <c r="M193" s="216" t="s">
        <v>1</v>
      </c>
      <c r="N193" s="217" t="s">
        <v>39</v>
      </c>
      <c r="O193" s="107"/>
      <c r="P193" s="218">
        <f>O193*H193</f>
        <v>0</v>
      </c>
      <c r="Q193" s="218">
        <v>0</v>
      </c>
      <c r="R193" s="218">
        <f>Q193*H193</f>
        <v>0</v>
      </c>
      <c r="S193" s="218">
        <v>2.2000000000000002</v>
      </c>
      <c r="T193" s="219">
        <f>S193*H193</f>
        <v>18.172000000000001</v>
      </c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R193" s="220" t="s">
        <v>151</v>
      </c>
      <c r="AT193" s="220" t="s">
        <v>146</v>
      </c>
      <c r="AU193" s="220" t="s">
        <v>84</v>
      </c>
      <c r="AY193" s="48" t="s">
        <v>144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48" t="s">
        <v>82</v>
      </c>
      <c r="BK193" s="221">
        <f>ROUND(I193*H193,2)</f>
        <v>0</v>
      </c>
      <c r="BL193" s="48" t="s">
        <v>151</v>
      </c>
      <c r="BM193" s="220" t="s">
        <v>250</v>
      </c>
    </row>
    <row r="194" spans="1:65" s="222" customFormat="1" ht="10.199999999999999">
      <c r="B194" s="223"/>
      <c r="D194" s="224" t="s">
        <v>153</v>
      </c>
      <c r="E194" s="225" t="s">
        <v>99</v>
      </c>
      <c r="F194" s="226" t="s">
        <v>251</v>
      </c>
      <c r="H194" s="227">
        <v>8.26</v>
      </c>
      <c r="I194" s="26"/>
      <c r="L194" s="223"/>
      <c r="M194" s="228"/>
      <c r="N194" s="229"/>
      <c r="O194" s="229"/>
      <c r="P194" s="229"/>
      <c r="Q194" s="229"/>
      <c r="R194" s="229"/>
      <c r="S194" s="229"/>
      <c r="T194" s="230"/>
      <c r="AT194" s="225" t="s">
        <v>153</v>
      </c>
      <c r="AU194" s="225" t="s">
        <v>84</v>
      </c>
      <c r="AV194" s="222" t="s">
        <v>84</v>
      </c>
      <c r="AW194" s="222" t="s">
        <v>31</v>
      </c>
      <c r="AX194" s="222" t="s">
        <v>82</v>
      </c>
      <c r="AY194" s="225" t="s">
        <v>144</v>
      </c>
    </row>
    <row r="195" spans="1:65" s="71" customFormat="1" ht="49.05" customHeight="1">
      <c r="A195" s="65"/>
      <c r="B195" s="66"/>
      <c r="C195" s="210" t="s">
        <v>252</v>
      </c>
      <c r="D195" s="210" t="s">
        <v>146</v>
      </c>
      <c r="E195" s="211" t="s">
        <v>253</v>
      </c>
      <c r="F195" s="212" t="s">
        <v>254</v>
      </c>
      <c r="G195" s="213" t="s">
        <v>206</v>
      </c>
      <c r="H195" s="214">
        <v>148</v>
      </c>
      <c r="I195" s="25"/>
      <c r="J195" s="215">
        <f t="shared" ref="J195:J200" si="0">ROUND(I195*H195,2)</f>
        <v>0</v>
      </c>
      <c r="K195" s="212" t="s">
        <v>150</v>
      </c>
      <c r="L195" s="66"/>
      <c r="M195" s="216" t="s">
        <v>1</v>
      </c>
      <c r="N195" s="217" t="s">
        <v>39</v>
      </c>
      <c r="O195" s="107"/>
      <c r="P195" s="218">
        <f t="shared" ref="P195:P200" si="1">O195*H195</f>
        <v>0</v>
      </c>
      <c r="Q195" s="218">
        <v>0</v>
      </c>
      <c r="R195" s="218">
        <f t="shared" ref="R195:R200" si="2">Q195*H195</f>
        <v>0</v>
      </c>
      <c r="S195" s="218">
        <v>5.8999999999999997E-2</v>
      </c>
      <c r="T195" s="219">
        <f t="shared" ref="T195:T200" si="3">S195*H195</f>
        <v>8.7319999999999993</v>
      </c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R195" s="220" t="s">
        <v>151</v>
      </c>
      <c r="AT195" s="220" t="s">
        <v>146</v>
      </c>
      <c r="AU195" s="220" t="s">
        <v>84</v>
      </c>
      <c r="AY195" s="48" t="s">
        <v>144</v>
      </c>
      <c r="BE195" s="221">
        <f t="shared" ref="BE195:BE200" si="4">IF(N195="základní",J195,0)</f>
        <v>0</v>
      </c>
      <c r="BF195" s="221">
        <f t="shared" ref="BF195:BF200" si="5">IF(N195="snížená",J195,0)</f>
        <v>0</v>
      </c>
      <c r="BG195" s="221">
        <f t="shared" ref="BG195:BG200" si="6">IF(N195="zákl. přenesená",J195,0)</f>
        <v>0</v>
      </c>
      <c r="BH195" s="221">
        <f t="shared" ref="BH195:BH200" si="7">IF(N195="sníž. přenesená",J195,0)</f>
        <v>0</v>
      </c>
      <c r="BI195" s="221">
        <f t="shared" ref="BI195:BI200" si="8">IF(N195="nulová",J195,0)</f>
        <v>0</v>
      </c>
      <c r="BJ195" s="48" t="s">
        <v>82</v>
      </c>
      <c r="BK195" s="221">
        <f t="shared" ref="BK195:BK200" si="9">ROUND(I195*H195,2)</f>
        <v>0</v>
      </c>
      <c r="BL195" s="48" t="s">
        <v>151</v>
      </c>
      <c r="BM195" s="220" t="s">
        <v>255</v>
      </c>
    </row>
    <row r="196" spans="1:65" s="71" customFormat="1" ht="37.799999999999997" customHeight="1">
      <c r="A196" s="65"/>
      <c r="B196" s="66"/>
      <c r="C196" s="210" t="s">
        <v>256</v>
      </c>
      <c r="D196" s="210" t="s">
        <v>146</v>
      </c>
      <c r="E196" s="211" t="s">
        <v>257</v>
      </c>
      <c r="F196" s="212" t="s">
        <v>258</v>
      </c>
      <c r="G196" s="213" t="s">
        <v>206</v>
      </c>
      <c r="H196" s="214">
        <v>2</v>
      </c>
      <c r="I196" s="25"/>
      <c r="J196" s="215">
        <f t="shared" si="0"/>
        <v>0</v>
      </c>
      <c r="K196" s="212" t="s">
        <v>150</v>
      </c>
      <c r="L196" s="66"/>
      <c r="M196" s="216" t="s">
        <v>1</v>
      </c>
      <c r="N196" s="217" t="s">
        <v>39</v>
      </c>
      <c r="O196" s="107"/>
      <c r="P196" s="218">
        <f t="shared" si="1"/>
        <v>0</v>
      </c>
      <c r="Q196" s="218">
        <v>0</v>
      </c>
      <c r="R196" s="218">
        <f t="shared" si="2"/>
        <v>0</v>
      </c>
      <c r="S196" s="218">
        <v>7.5999999999999998E-2</v>
      </c>
      <c r="T196" s="219">
        <f t="shared" si="3"/>
        <v>0.152</v>
      </c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R196" s="220" t="s">
        <v>151</v>
      </c>
      <c r="AT196" s="220" t="s">
        <v>146</v>
      </c>
      <c r="AU196" s="220" t="s">
        <v>84</v>
      </c>
      <c r="AY196" s="48" t="s">
        <v>144</v>
      </c>
      <c r="BE196" s="221">
        <f t="shared" si="4"/>
        <v>0</v>
      </c>
      <c r="BF196" s="221">
        <f t="shared" si="5"/>
        <v>0</v>
      </c>
      <c r="BG196" s="221">
        <f t="shared" si="6"/>
        <v>0</v>
      </c>
      <c r="BH196" s="221">
        <f t="shared" si="7"/>
        <v>0</v>
      </c>
      <c r="BI196" s="221">
        <f t="shared" si="8"/>
        <v>0</v>
      </c>
      <c r="BJ196" s="48" t="s">
        <v>82</v>
      </c>
      <c r="BK196" s="221">
        <f t="shared" si="9"/>
        <v>0</v>
      </c>
      <c r="BL196" s="48" t="s">
        <v>151</v>
      </c>
      <c r="BM196" s="220" t="s">
        <v>259</v>
      </c>
    </row>
    <row r="197" spans="1:65" s="71" customFormat="1" ht="16.5" customHeight="1">
      <c r="A197" s="65"/>
      <c r="B197" s="66"/>
      <c r="C197" s="210" t="s">
        <v>260</v>
      </c>
      <c r="D197" s="210" t="s">
        <v>146</v>
      </c>
      <c r="E197" s="211" t="s">
        <v>261</v>
      </c>
      <c r="F197" s="212" t="s">
        <v>262</v>
      </c>
      <c r="G197" s="213" t="s">
        <v>263</v>
      </c>
      <c r="H197" s="214">
        <v>1</v>
      </c>
      <c r="I197" s="25"/>
      <c r="J197" s="215">
        <f t="shared" si="0"/>
        <v>0</v>
      </c>
      <c r="K197" s="212" t="s">
        <v>1</v>
      </c>
      <c r="L197" s="66"/>
      <c r="M197" s="216" t="s">
        <v>1</v>
      </c>
      <c r="N197" s="217" t="s">
        <v>39</v>
      </c>
      <c r="O197" s="107"/>
      <c r="P197" s="218">
        <f t="shared" si="1"/>
        <v>0</v>
      </c>
      <c r="Q197" s="218">
        <v>0</v>
      </c>
      <c r="R197" s="218">
        <f t="shared" si="2"/>
        <v>0</v>
      </c>
      <c r="S197" s="218">
        <v>7.5999999999999998E-2</v>
      </c>
      <c r="T197" s="219">
        <f t="shared" si="3"/>
        <v>7.5999999999999998E-2</v>
      </c>
      <c r="U197" s="65"/>
      <c r="V197" s="65"/>
      <c r="W197" s="65"/>
      <c r="X197" s="65"/>
      <c r="Y197" s="65"/>
      <c r="Z197" s="65"/>
      <c r="AA197" s="65"/>
      <c r="AB197" s="65"/>
      <c r="AC197" s="65"/>
      <c r="AD197" s="65"/>
      <c r="AE197" s="65"/>
      <c r="AR197" s="220" t="s">
        <v>151</v>
      </c>
      <c r="AT197" s="220" t="s">
        <v>146</v>
      </c>
      <c r="AU197" s="220" t="s">
        <v>84</v>
      </c>
      <c r="AY197" s="48" t="s">
        <v>144</v>
      </c>
      <c r="BE197" s="221">
        <f t="shared" si="4"/>
        <v>0</v>
      </c>
      <c r="BF197" s="221">
        <f t="shared" si="5"/>
        <v>0</v>
      </c>
      <c r="BG197" s="221">
        <f t="shared" si="6"/>
        <v>0</v>
      </c>
      <c r="BH197" s="221">
        <f t="shared" si="7"/>
        <v>0</v>
      </c>
      <c r="BI197" s="221">
        <f t="shared" si="8"/>
        <v>0</v>
      </c>
      <c r="BJ197" s="48" t="s">
        <v>82</v>
      </c>
      <c r="BK197" s="221">
        <f t="shared" si="9"/>
        <v>0</v>
      </c>
      <c r="BL197" s="48" t="s">
        <v>151</v>
      </c>
      <c r="BM197" s="220" t="s">
        <v>264</v>
      </c>
    </row>
    <row r="198" spans="1:65" s="71" customFormat="1" ht="24.15" customHeight="1">
      <c r="A198" s="65"/>
      <c r="B198" s="66"/>
      <c r="C198" s="210" t="s">
        <v>265</v>
      </c>
      <c r="D198" s="210" t="s">
        <v>146</v>
      </c>
      <c r="E198" s="211" t="s">
        <v>266</v>
      </c>
      <c r="F198" s="212" t="s">
        <v>267</v>
      </c>
      <c r="G198" s="213" t="s">
        <v>263</v>
      </c>
      <c r="H198" s="214">
        <v>1</v>
      </c>
      <c r="I198" s="25"/>
      <c r="J198" s="215">
        <f t="shared" si="0"/>
        <v>0</v>
      </c>
      <c r="K198" s="212" t="s">
        <v>1</v>
      </c>
      <c r="L198" s="66"/>
      <c r="M198" s="216" t="s">
        <v>1</v>
      </c>
      <c r="N198" s="217" t="s">
        <v>39</v>
      </c>
      <c r="O198" s="107"/>
      <c r="P198" s="218">
        <f t="shared" si="1"/>
        <v>0</v>
      </c>
      <c r="Q198" s="218">
        <v>0</v>
      </c>
      <c r="R198" s="218">
        <f t="shared" si="2"/>
        <v>0</v>
      </c>
      <c r="S198" s="218">
        <v>7.5999999999999998E-2</v>
      </c>
      <c r="T198" s="219">
        <f t="shared" si="3"/>
        <v>7.5999999999999998E-2</v>
      </c>
      <c r="U198" s="65"/>
      <c r="V198" s="65"/>
      <c r="W198" s="65"/>
      <c r="X198" s="65"/>
      <c r="Y198" s="65"/>
      <c r="Z198" s="65"/>
      <c r="AA198" s="65"/>
      <c r="AB198" s="65"/>
      <c r="AC198" s="65"/>
      <c r="AD198" s="65"/>
      <c r="AE198" s="65"/>
      <c r="AR198" s="220" t="s">
        <v>151</v>
      </c>
      <c r="AT198" s="220" t="s">
        <v>146</v>
      </c>
      <c r="AU198" s="220" t="s">
        <v>84</v>
      </c>
      <c r="AY198" s="48" t="s">
        <v>144</v>
      </c>
      <c r="BE198" s="221">
        <f t="shared" si="4"/>
        <v>0</v>
      </c>
      <c r="BF198" s="221">
        <f t="shared" si="5"/>
        <v>0</v>
      </c>
      <c r="BG198" s="221">
        <f t="shared" si="6"/>
        <v>0</v>
      </c>
      <c r="BH198" s="221">
        <f t="shared" si="7"/>
        <v>0</v>
      </c>
      <c r="BI198" s="221">
        <f t="shared" si="8"/>
        <v>0</v>
      </c>
      <c r="BJ198" s="48" t="s">
        <v>82</v>
      </c>
      <c r="BK198" s="221">
        <f t="shared" si="9"/>
        <v>0</v>
      </c>
      <c r="BL198" s="48" t="s">
        <v>151</v>
      </c>
      <c r="BM198" s="220" t="s">
        <v>268</v>
      </c>
    </row>
    <row r="199" spans="1:65" s="71" customFormat="1" ht="24.15" customHeight="1">
      <c r="A199" s="65"/>
      <c r="B199" s="66"/>
      <c r="C199" s="210" t="s">
        <v>269</v>
      </c>
      <c r="D199" s="210" t="s">
        <v>146</v>
      </c>
      <c r="E199" s="211" t="s">
        <v>270</v>
      </c>
      <c r="F199" s="212" t="s">
        <v>271</v>
      </c>
      <c r="G199" s="213" t="s">
        <v>206</v>
      </c>
      <c r="H199" s="214">
        <v>1.5</v>
      </c>
      <c r="I199" s="25"/>
      <c r="J199" s="215">
        <f t="shared" si="0"/>
        <v>0</v>
      </c>
      <c r="K199" s="212" t="s">
        <v>1</v>
      </c>
      <c r="L199" s="66"/>
      <c r="M199" s="216" t="s">
        <v>1</v>
      </c>
      <c r="N199" s="217" t="s">
        <v>39</v>
      </c>
      <c r="O199" s="107"/>
      <c r="P199" s="218">
        <f t="shared" si="1"/>
        <v>0</v>
      </c>
      <c r="Q199" s="218">
        <v>0</v>
      </c>
      <c r="R199" s="218">
        <f t="shared" si="2"/>
        <v>0</v>
      </c>
      <c r="S199" s="218">
        <v>7.5999999999999998E-2</v>
      </c>
      <c r="T199" s="219">
        <f t="shared" si="3"/>
        <v>0.11399999999999999</v>
      </c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  <c r="AR199" s="220" t="s">
        <v>151</v>
      </c>
      <c r="AT199" s="220" t="s">
        <v>146</v>
      </c>
      <c r="AU199" s="220" t="s">
        <v>84</v>
      </c>
      <c r="AY199" s="48" t="s">
        <v>144</v>
      </c>
      <c r="BE199" s="221">
        <f t="shared" si="4"/>
        <v>0</v>
      </c>
      <c r="BF199" s="221">
        <f t="shared" si="5"/>
        <v>0</v>
      </c>
      <c r="BG199" s="221">
        <f t="shared" si="6"/>
        <v>0</v>
      </c>
      <c r="BH199" s="221">
        <f t="shared" si="7"/>
        <v>0</v>
      </c>
      <c r="BI199" s="221">
        <f t="shared" si="8"/>
        <v>0</v>
      </c>
      <c r="BJ199" s="48" t="s">
        <v>82</v>
      </c>
      <c r="BK199" s="221">
        <f t="shared" si="9"/>
        <v>0</v>
      </c>
      <c r="BL199" s="48" t="s">
        <v>151</v>
      </c>
      <c r="BM199" s="220" t="s">
        <v>272</v>
      </c>
    </row>
    <row r="200" spans="1:65" s="71" customFormat="1" ht="24.15" customHeight="1">
      <c r="A200" s="65"/>
      <c r="B200" s="66"/>
      <c r="C200" s="210" t="s">
        <v>273</v>
      </c>
      <c r="D200" s="210" t="s">
        <v>146</v>
      </c>
      <c r="E200" s="211" t="s">
        <v>274</v>
      </c>
      <c r="F200" s="212" t="s">
        <v>275</v>
      </c>
      <c r="G200" s="213" t="s">
        <v>263</v>
      </c>
      <c r="H200" s="214">
        <v>1</v>
      </c>
      <c r="I200" s="25"/>
      <c r="J200" s="215">
        <f t="shared" si="0"/>
        <v>0</v>
      </c>
      <c r="K200" s="212" t="s">
        <v>1</v>
      </c>
      <c r="L200" s="66"/>
      <c r="M200" s="216" t="s">
        <v>1</v>
      </c>
      <c r="N200" s="217" t="s">
        <v>39</v>
      </c>
      <c r="O200" s="107"/>
      <c r="P200" s="218">
        <f t="shared" si="1"/>
        <v>0</v>
      </c>
      <c r="Q200" s="218">
        <v>0</v>
      </c>
      <c r="R200" s="218">
        <f t="shared" si="2"/>
        <v>0</v>
      </c>
      <c r="S200" s="218">
        <v>7.5999999999999998E-2</v>
      </c>
      <c r="T200" s="219">
        <f t="shared" si="3"/>
        <v>7.5999999999999998E-2</v>
      </c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  <c r="AR200" s="220" t="s">
        <v>151</v>
      </c>
      <c r="AT200" s="220" t="s">
        <v>146</v>
      </c>
      <c r="AU200" s="220" t="s">
        <v>84</v>
      </c>
      <c r="AY200" s="48" t="s">
        <v>144</v>
      </c>
      <c r="BE200" s="221">
        <f t="shared" si="4"/>
        <v>0</v>
      </c>
      <c r="BF200" s="221">
        <f t="shared" si="5"/>
        <v>0</v>
      </c>
      <c r="BG200" s="221">
        <f t="shared" si="6"/>
        <v>0</v>
      </c>
      <c r="BH200" s="221">
        <f t="shared" si="7"/>
        <v>0</v>
      </c>
      <c r="BI200" s="221">
        <f t="shared" si="8"/>
        <v>0</v>
      </c>
      <c r="BJ200" s="48" t="s">
        <v>82</v>
      </c>
      <c r="BK200" s="221">
        <f t="shared" si="9"/>
        <v>0</v>
      </c>
      <c r="BL200" s="48" t="s">
        <v>151</v>
      </c>
      <c r="BM200" s="220" t="s">
        <v>276</v>
      </c>
    </row>
    <row r="201" spans="1:65" s="197" customFormat="1" ht="22.8" customHeight="1">
      <c r="B201" s="198"/>
      <c r="D201" s="199" t="s">
        <v>73</v>
      </c>
      <c r="E201" s="208" t="s">
        <v>277</v>
      </c>
      <c r="F201" s="208" t="s">
        <v>278</v>
      </c>
      <c r="I201" s="24"/>
      <c r="J201" s="209">
        <f>BK201</f>
        <v>0</v>
      </c>
      <c r="L201" s="198"/>
      <c r="M201" s="202"/>
      <c r="N201" s="203"/>
      <c r="O201" s="203"/>
      <c r="P201" s="204">
        <f>SUM(P202:P206)</f>
        <v>0</v>
      </c>
      <c r="Q201" s="203"/>
      <c r="R201" s="204">
        <f>SUM(R202:R206)</f>
        <v>0</v>
      </c>
      <c r="S201" s="203"/>
      <c r="T201" s="205">
        <f>SUM(T202:T206)</f>
        <v>0</v>
      </c>
      <c r="AR201" s="199" t="s">
        <v>82</v>
      </c>
      <c r="AT201" s="206" t="s">
        <v>73</v>
      </c>
      <c r="AU201" s="206" t="s">
        <v>82</v>
      </c>
      <c r="AY201" s="199" t="s">
        <v>144</v>
      </c>
      <c r="BK201" s="207">
        <f>SUM(BK202:BK206)</f>
        <v>0</v>
      </c>
    </row>
    <row r="202" spans="1:65" s="71" customFormat="1" ht="37.799999999999997" customHeight="1">
      <c r="A202" s="65"/>
      <c r="B202" s="66"/>
      <c r="C202" s="210" t="s">
        <v>279</v>
      </c>
      <c r="D202" s="210" t="s">
        <v>146</v>
      </c>
      <c r="E202" s="211" t="s">
        <v>280</v>
      </c>
      <c r="F202" s="212" t="s">
        <v>281</v>
      </c>
      <c r="G202" s="213" t="s">
        <v>181</v>
      </c>
      <c r="H202" s="214">
        <v>28.893000000000001</v>
      </c>
      <c r="I202" s="25"/>
      <c r="J202" s="215">
        <f>ROUND(I202*H202,2)</f>
        <v>0</v>
      </c>
      <c r="K202" s="212" t="s">
        <v>150</v>
      </c>
      <c r="L202" s="66"/>
      <c r="M202" s="216" t="s">
        <v>1</v>
      </c>
      <c r="N202" s="217" t="s">
        <v>39</v>
      </c>
      <c r="O202" s="107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  <c r="AR202" s="220" t="s">
        <v>151</v>
      </c>
      <c r="AT202" s="220" t="s">
        <v>146</v>
      </c>
      <c r="AU202" s="220" t="s">
        <v>84</v>
      </c>
      <c r="AY202" s="48" t="s">
        <v>144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48" t="s">
        <v>82</v>
      </c>
      <c r="BK202" s="221">
        <f>ROUND(I202*H202,2)</f>
        <v>0</v>
      </c>
      <c r="BL202" s="48" t="s">
        <v>151</v>
      </c>
      <c r="BM202" s="220" t="s">
        <v>282</v>
      </c>
    </row>
    <row r="203" spans="1:65" s="71" customFormat="1" ht="33" customHeight="1">
      <c r="A203" s="65"/>
      <c r="B203" s="66"/>
      <c r="C203" s="210" t="s">
        <v>283</v>
      </c>
      <c r="D203" s="210" t="s">
        <v>146</v>
      </c>
      <c r="E203" s="211" t="s">
        <v>284</v>
      </c>
      <c r="F203" s="212" t="s">
        <v>285</v>
      </c>
      <c r="G203" s="213" t="s">
        <v>181</v>
      </c>
      <c r="H203" s="214">
        <v>28.893000000000001</v>
      </c>
      <c r="I203" s="25"/>
      <c r="J203" s="215">
        <f>ROUND(I203*H203,2)</f>
        <v>0</v>
      </c>
      <c r="K203" s="212" t="s">
        <v>150</v>
      </c>
      <c r="L203" s="66"/>
      <c r="M203" s="216" t="s">
        <v>1</v>
      </c>
      <c r="N203" s="217" t="s">
        <v>39</v>
      </c>
      <c r="O203" s="107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65"/>
      <c r="V203" s="65"/>
      <c r="W203" s="65"/>
      <c r="X203" s="65"/>
      <c r="Y203" s="65"/>
      <c r="Z203" s="65"/>
      <c r="AA203" s="65"/>
      <c r="AB203" s="65"/>
      <c r="AC203" s="65"/>
      <c r="AD203" s="65"/>
      <c r="AE203" s="65"/>
      <c r="AR203" s="220" t="s">
        <v>151</v>
      </c>
      <c r="AT203" s="220" t="s">
        <v>146</v>
      </c>
      <c r="AU203" s="220" t="s">
        <v>84</v>
      </c>
      <c r="AY203" s="48" t="s">
        <v>144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48" t="s">
        <v>82</v>
      </c>
      <c r="BK203" s="221">
        <f>ROUND(I203*H203,2)</f>
        <v>0</v>
      </c>
      <c r="BL203" s="48" t="s">
        <v>151</v>
      </c>
      <c r="BM203" s="220" t="s">
        <v>286</v>
      </c>
    </row>
    <row r="204" spans="1:65" s="71" customFormat="1" ht="44.25" customHeight="1">
      <c r="A204" s="65"/>
      <c r="B204" s="66"/>
      <c r="C204" s="210" t="s">
        <v>287</v>
      </c>
      <c r="D204" s="210" t="s">
        <v>146</v>
      </c>
      <c r="E204" s="211" t="s">
        <v>288</v>
      </c>
      <c r="F204" s="212" t="s">
        <v>289</v>
      </c>
      <c r="G204" s="213" t="s">
        <v>181</v>
      </c>
      <c r="H204" s="214">
        <v>288.93</v>
      </c>
      <c r="I204" s="25"/>
      <c r="J204" s="215">
        <f>ROUND(I204*H204,2)</f>
        <v>0</v>
      </c>
      <c r="K204" s="212" t="s">
        <v>150</v>
      </c>
      <c r="L204" s="66"/>
      <c r="M204" s="216" t="s">
        <v>1</v>
      </c>
      <c r="N204" s="217" t="s">
        <v>39</v>
      </c>
      <c r="O204" s="107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65"/>
      <c r="V204" s="65"/>
      <c r="W204" s="65"/>
      <c r="X204" s="65"/>
      <c r="Y204" s="65"/>
      <c r="Z204" s="65"/>
      <c r="AA204" s="65"/>
      <c r="AB204" s="65"/>
      <c r="AC204" s="65"/>
      <c r="AD204" s="65"/>
      <c r="AE204" s="65"/>
      <c r="AR204" s="220" t="s">
        <v>151</v>
      </c>
      <c r="AT204" s="220" t="s">
        <v>146</v>
      </c>
      <c r="AU204" s="220" t="s">
        <v>84</v>
      </c>
      <c r="AY204" s="48" t="s">
        <v>144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48" t="s">
        <v>82</v>
      </c>
      <c r="BK204" s="221">
        <f>ROUND(I204*H204,2)</f>
        <v>0</v>
      </c>
      <c r="BL204" s="48" t="s">
        <v>151</v>
      </c>
      <c r="BM204" s="220" t="s">
        <v>290</v>
      </c>
    </row>
    <row r="205" spans="1:65" s="222" customFormat="1" ht="10.199999999999999">
      <c r="B205" s="223"/>
      <c r="D205" s="224" t="s">
        <v>153</v>
      </c>
      <c r="F205" s="226" t="s">
        <v>291</v>
      </c>
      <c r="H205" s="227">
        <v>288.93</v>
      </c>
      <c r="I205" s="26"/>
      <c r="L205" s="223"/>
      <c r="M205" s="228"/>
      <c r="N205" s="229"/>
      <c r="O205" s="229"/>
      <c r="P205" s="229"/>
      <c r="Q205" s="229"/>
      <c r="R205" s="229"/>
      <c r="S205" s="229"/>
      <c r="T205" s="230"/>
      <c r="AT205" s="225" t="s">
        <v>153</v>
      </c>
      <c r="AU205" s="225" t="s">
        <v>84</v>
      </c>
      <c r="AV205" s="222" t="s">
        <v>84</v>
      </c>
      <c r="AW205" s="222" t="s">
        <v>3</v>
      </c>
      <c r="AX205" s="222" t="s">
        <v>82</v>
      </c>
      <c r="AY205" s="225" t="s">
        <v>144</v>
      </c>
    </row>
    <row r="206" spans="1:65" s="71" customFormat="1" ht="44.25" customHeight="1">
      <c r="A206" s="65"/>
      <c r="B206" s="66"/>
      <c r="C206" s="210" t="s">
        <v>292</v>
      </c>
      <c r="D206" s="210" t="s">
        <v>146</v>
      </c>
      <c r="E206" s="211" t="s">
        <v>293</v>
      </c>
      <c r="F206" s="212" t="s">
        <v>294</v>
      </c>
      <c r="G206" s="213" t="s">
        <v>181</v>
      </c>
      <c r="H206" s="214">
        <v>28.893000000000001</v>
      </c>
      <c r="I206" s="25"/>
      <c r="J206" s="215">
        <f>ROUND(I206*H206,2)</f>
        <v>0</v>
      </c>
      <c r="K206" s="212" t="s">
        <v>150</v>
      </c>
      <c r="L206" s="66"/>
      <c r="M206" s="216" t="s">
        <v>1</v>
      </c>
      <c r="N206" s="217" t="s">
        <v>39</v>
      </c>
      <c r="O206" s="107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65"/>
      <c r="V206" s="65"/>
      <c r="W206" s="65"/>
      <c r="X206" s="65"/>
      <c r="Y206" s="65"/>
      <c r="Z206" s="65"/>
      <c r="AA206" s="65"/>
      <c r="AB206" s="65"/>
      <c r="AC206" s="65"/>
      <c r="AD206" s="65"/>
      <c r="AE206" s="65"/>
      <c r="AR206" s="220" t="s">
        <v>151</v>
      </c>
      <c r="AT206" s="220" t="s">
        <v>146</v>
      </c>
      <c r="AU206" s="220" t="s">
        <v>84</v>
      </c>
      <c r="AY206" s="48" t="s">
        <v>144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48" t="s">
        <v>82</v>
      </c>
      <c r="BK206" s="221">
        <f>ROUND(I206*H206,2)</f>
        <v>0</v>
      </c>
      <c r="BL206" s="48" t="s">
        <v>151</v>
      </c>
      <c r="BM206" s="220" t="s">
        <v>295</v>
      </c>
    </row>
    <row r="207" spans="1:65" s="197" customFormat="1" ht="22.8" customHeight="1">
      <c r="B207" s="198"/>
      <c r="D207" s="199" t="s">
        <v>73</v>
      </c>
      <c r="E207" s="208" t="s">
        <v>296</v>
      </c>
      <c r="F207" s="208" t="s">
        <v>297</v>
      </c>
      <c r="I207" s="24"/>
      <c r="J207" s="209">
        <f>BK207</f>
        <v>0</v>
      </c>
      <c r="L207" s="198"/>
      <c r="M207" s="202"/>
      <c r="N207" s="203"/>
      <c r="O207" s="203"/>
      <c r="P207" s="204">
        <f>P208</f>
        <v>0</v>
      </c>
      <c r="Q207" s="203"/>
      <c r="R207" s="204">
        <f>R208</f>
        <v>0</v>
      </c>
      <c r="S207" s="203"/>
      <c r="T207" s="205">
        <f>T208</f>
        <v>0</v>
      </c>
      <c r="AR207" s="199" t="s">
        <v>82</v>
      </c>
      <c r="AT207" s="206" t="s">
        <v>73</v>
      </c>
      <c r="AU207" s="206" t="s">
        <v>82</v>
      </c>
      <c r="AY207" s="199" t="s">
        <v>144</v>
      </c>
      <c r="BK207" s="207">
        <f>BK208</f>
        <v>0</v>
      </c>
    </row>
    <row r="208" spans="1:65" s="71" customFormat="1" ht="66.75" customHeight="1">
      <c r="A208" s="65"/>
      <c r="B208" s="66"/>
      <c r="C208" s="210" t="s">
        <v>298</v>
      </c>
      <c r="D208" s="210" t="s">
        <v>146</v>
      </c>
      <c r="E208" s="211" t="s">
        <v>299</v>
      </c>
      <c r="F208" s="212" t="s">
        <v>300</v>
      </c>
      <c r="G208" s="213" t="s">
        <v>181</v>
      </c>
      <c r="H208" s="214">
        <v>31.96</v>
      </c>
      <c r="I208" s="25"/>
      <c r="J208" s="215">
        <f>ROUND(I208*H208,2)</f>
        <v>0</v>
      </c>
      <c r="K208" s="212" t="s">
        <v>150</v>
      </c>
      <c r="L208" s="66"/>
      <c r="M208" s="216" t="s">
        <v>1</v>
      </c>
      <c r="N208" s="217" t="s">
        <v>39</v>
      </c>
      <c r="O208" s="107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R208" s="220" t="s">
        <v>151</v>
      </c>
      <c r="AT208" s="220" t="s">
        <v>146</v>
      </c>
      <c r="AU208" s="220" t="s">
        <v>84</v>
      </c>
      <c r="AY208" s="48" t="s">
        <v>144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48" t="s">
        <v>82</v>
      </c>
      <c r="BK208" s="221">
        <f>ROUND(I208*H208,2)</f>
        <v>0</v>
      </c>
      <c r="BL208" s="48" t="s">
        <v>151</v>
      </c>
      <c r="BM208" s="220" t="s">
        <v>301</v>
      </c>
    </row>
    <row r="209" spans="1:65" s="197" customFormat="1" ht="25.95" customHeight="1">
      <c r="B209" s="198"/>
      <c r="D209" s="199" t="s">
        <v>73</v>
      </c>
      <c r="E209" s="200" t="s">
        <v>302</v>
      </c>
      <c r="F209" s="200" t="s">
        <v>303</v>
      </c>
      <c r="I209" s="24"/>
      <c r="J209" s="201">
        <f>BK209</f>
        <v>0</v>
      </c>
      <c r="L209" s="198"/>
      <c r="M209" s="202"/>
      <c r="N209" s="203"/>
      <c r="O209" s="203"/>
      <c r="P209" s="204">
        <f>P210+P217+P237+P247+P260+P263+P269+P275+P280</f>
        <v>0</v>
      </c>
      <c r="Q209" s="203"/>
      <c r="R209" s="204">
        <f>R210+R217+R237+R247+R260+R263+R269+R275+R280</f>
        <v>5.5144199999999985</v>
      </c>
      <c r="S209" s="203"/>
      <c r="T209" s="205">
        <f>T210+T217+T237+T247+T260+T263+T269+T275+T280</f>
        <v>1.4952000000000001</v>
      </c>
      <c r="AR209" s="199" t="s">
        <v>84</v>
      </c>
      <c r="AT209" s="206" t="s">
        <v>73</v>
      </c>
      <c r="AU209" s="206" t="s">
        <v>74</v>
      </c>
      <c r="AY209" s="199" t="s">
        <v>144</v>
      </c>
      <c r="BK209" s="207">
        <f>BK210+BK217+BK237+BK247+BK260+BK263+BK269+BK275+BK280</f>
        <v>0</v>
      </c>
    </row>
    <row r="210" spans="1:65" s="197" customFormat="1" ht="22.8" customHeight="1">
      <c r="B210" s="198"/>
      <c r="D210" s="199" t="s">
        <v>73</v>
      </c>
      <c r="E210" s="208" t="s">
        <v>304</v>
      </c>
      <c r="F210" s="208" t="s">
        <v>305</v>
      </c>
      <c r="I210" s="24"/>
      <c r="J210" s="209">
        <f>BK210</f>
        <v>0</v>
      </c>
      <c r="L210" s="198"/>
      <c r="M210" s="202"/>
      <c r="N210" s="203"/>
      <c r="O210" s="203"/>
      <c r="P210" s="204">
        <f>SUM(P211:P216)</f>
        <v>0</v>
      </c>
      <c r="Q210" s="203"/>
      <c r="R210" s="204">
        <f>SUM(R211:R216)</f>
        <v>3.4000000000000002E-3</v>
      </c>
      <c r="S210" s="203"/>
      <c r="T210" s="205">
        <f>SUM(T211:T216)</f>
        <v>0</v>
      </c>
      <c r="AR210" s="199" t="s">
        <v>84</v>
      </c>
      <c r="AT210" s="206" t="s">
        <v>73</v>
      </c>
      <c r="AU210" s="206" t="s">
        <v>82</v>
      </c>
      <c r="AY210" s="199" t="s">
        <v>144</v>
      </c>
      <c r="BK210" s="207">
        <f>SUM(BK211:BK216)</f>
        <v>0</v>
      </c>
    </row>
    <row r="211" spans="1:65" s="71" customFormat="1" ht="66.75" customHeight="1">
      <c r="A211" s="65"/>
      <c r="B211" s="66"/>
      <c r="C211" s="210" t="s">
        <v>306</v>
      </c>
      <c r="D211" s="210" t="s">
        <v>146</v>
      </c>
      <c r="E211" s="211" t="s">
        <v>307</v>
      </c>
      <c r="F211" s="212" t="s">
        <v>308</v>
      </c>
      <c r="G211" s="213" t="s">
        <v>309</v>
      </c>
      <c r="H211" s="214">
        <v>30</v>
      </c>
      <c r="I211" s="25"/>
      <c r="J211" s="215">
        <f t="shared" ref="J211:J216" si="10">ROUND(I211*H211,2)</f>
        <v>0</v>
      </c>
      <c r="K211" s="212" t="s">
        <v>150</v>
      </c>
      <c r="L211" s="66"/>
      <c r="M211" s="216" t="s">
        <v>1</v>
      </c>
      <c r="N211" s="217" t="s">
        <v>39</v>
      </c>
      <c r="O211" s="107"/>
      <c r="P211" s="218">
        <f t="shared" ref="P211:P216" si="11">O211*H211</f>
        <v>0</v>
      </c>
      <c r="Q211" s="218">
        <v>6.0000000000000002E-5</v>
      </c>
      <c r="R211" s="218">
        <f t="shared" ref="R211:R216" si="12">Q211*H211</f>
        <v>1.8E-3</v>
      </c>
      <c r="S211" s="218">
        <v>0</v>
      </c>
      <c r="T211" s="219">
        <f t="shared" ref="T211:T216" si="13">S211*H211</f>
        <v>0</v>
      </c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  <c r="AR211" s="220" t="s">
        <v>222</v>
      </c>
      <c r="AT211" s="220" t="s">
        <v>146</v>
      </c>
      <c r="AU211" s="220" t="s">
        <v>84</v>
      </c>
      <c r="AY211" s="48" t="s">
        <v>144</v>
      </c>
      <c r="BE211" s="221">
        <f t="shared" ref="BE211:BE216" si="14">IF(N211="základní",J211,0)</f>
        <v>0</v>
      </c>
      <c r="BF211" s="221">
        <f t="shared" ref="BF211:BF216" si="15">IF(N211="snížená",J211,0)</f>
        <v>0</v>
      </c>
      <c r="BG211" s="221">
        <f t="shared" ref="BG211:BG216" si="16">IF(N211="zákl. přenesená",J211,0)</f>
        <v>0</v>
      </c>
      <c r="BH211" s="221">
        <f t="shared" ref="BH211:BH216" si="17">IF(N211="sníž. přenesená",J211,0)</f>
        <v>0</v>
      </c>
      <c r="BI211" s="221">
        <f t="shared" ref="BI211:BI216" si="18">IF(N211="nulová",J211,0)</f>
        <v>0</v>
      </c>
      <c r="BJ211" s="48" t="s">
        <v>82</v>
      </c>
      <c r="BK211" s="221">
        <f t="shared" ref="BK211:BK216" si="19">ROUND(I211*H211,2)</f>
        <v>0</v>
      </c>
      <c r="BL211" s="48" t="s">
        <v>222</v>
      </c>
      <c r="BM211" s="220" t="s">
        <v>310</v>
      </c>
    </row>
    <row r="212" spans="1:65" s="71" customFormat="1" ht="24.15" customHeight="1">
      <c r="A212" s="65"/>
      <c r="B212" s="66"/>
      <c r="C212" s="246" t="s">
        <v>311</v>
      </c>
      <c r="D212" s="246" t="s">
        <v>198</v>
      </c>
      <c r="E212" s="247" t="s">
        <v>312</v>
      </c>
      <c r="F212" s="248" t="s">
        <v>313</v>
      </c>
      <c r="G212" s="249" t="s">
        <v>309</v>
      </c>
      <c r="H212" s="250">
        <v>8</v>
      </c>
      <c r="I212" s="29"/>
      <c r="J212" s="251">
        <f t="shared" si="10"/>
        <v>0</v>
      </c>
      <c r="K212" s="248" t="s">
        <v>150</v>
      </c>
      <c r="L212" s="252"/>
      <c r="M212" s="253" t="s">
        <v>1</v>
      </c>
      <c r="N212" s="254" t="s">
        <v>39</v>
      </c>
      <c r="O212" s="107"/>
      <c r="P212" s="218">
        <f t="shared" si="11"/>
        <v>0</v>
      </c>
      <c r="Q212" s="218">
        <v>3.0000000000000001E-5</v>
      </c>
      <c r="R212" s="218">
        <f t="shared" si="12"/>
        <v>2.4000000000000001E-4</v>
      </c>
      <c r="S212" s="218">
        <v>0</v>
      </c>
      <c r="T212" s="219">
        <f t="shared" si="13"/>
        <v>0</v>
      </c>
      <c r="U212" s="65"/>
      <c r="V212" s="65"/>
      <c r="W212" s="65"/>
      <c r="X212" s="65"/>
      <c r="Y212" s="65"/>
      <c r="Z212" s="65"/>
      <c r="AA212" s="65"/>
      <c r="AB212" s="65"/>
      <c r="AC212" s="65"/>
      <c r="AD212" s="65"/>
      <c r="AE212" s="65"/>
      <c r="AR212" s="220" t="s">
        <v>292</v>
      </c>
      <c r="AT212" s="220" t="s">
        <v>198</v>
      </c>
      <c r="AU212" s="220" t="s">
        <v>84</v>
      </c>
      <c r="AY212" s="48" t="s">
        <v>144</v>
      </c>
      <c r="BE212" s="221">
        <f t="shared" si="14"/>
        <v>0</v>
      </c>
      <c r="BF212" s="221">
        <f t="shared" si="15"/>
        <v>0</v>
      </c>
      <c r="BG212" s="221">
        <f t="shared" si="16"/>
        <v>0</v>
      </c>
      <c r="BH212" s="221">
        <f t="shared" si="17"/>
        <v>0</v>
      </c>
      <c r="BI212" s="221">
        <f t="shared" si="18"/>
        <v>0</v>
      </c>
      <c r="BJ212" s="48" t="s">
        <v>82</v>
      </c>
      <c r="BK212" s="221">
        <f t="shared" si="19"/>
        <v>0</v>
      </c>
      <c r="BL212" s="48" t="s">
        <v>222</v>
      </c>
      <c r="BM212" s="220" t="s">
        <v>314</v>
      </c>
    </row>
    <row r="213" spans="1:65" s="71" customFormat="1" ht="24.15" customHeight="1">
      <c r="A213" s="65"/>
      <c r="B213" s="66"/>
      <c r="C213" s="246" t="s">
        <v>315</v>
      </c>
      <c r="D213" s="246" t="s">
        <v>198</v>
      </c>
      <c r="E213" s="247" t="s">
        <v>316</v>
      </c>
      <c r="F213" s="248" t="s">
        <v>317</v>
      </c>
      <c r="G213" s="249" t="s">
        <v>309</v>
      </c>
      <c r="H213" s="250">
        <v>2</v>
      </c>
      <c r="I213" s="29"/>
      <c r="J213" s="251">
        <f t="shared" si="10"/>
        <v>0</v>
      </c>
      <c r="K213" s="248" t="s">
        <v>150</v>
      </c>
      <c r="L213" s="252"/>
      <c r="M213" s="253" t="s">
        <v>1</v>
      </c>
      <c r="N213" s="254" t="s">
        <v>39</v>
      </c>
      <c r="O213" s="107"/>
      <c r="P213" s="218">
        <f t="shared" si="11"/>
        <v>0</v>
      </c>
      <c r="Q213" s="218">
        <v>8.0000000000000007E-5</v>
      </c>
      <c r="R213" s="218">
        <f t="shared" si="12"/>
        <v>1.6000000000000001E-4</v>
      </c>
      <c r="S213" s="218">
        <v>0</v>
      </c>
      <c r="T213" s="219">
        <f t="shared" si="13"/>
        <v>0</v>
      </c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  <c r="AR213" s="220" t="s">
        <v>292</v>
      </c>
      <c r="AT213" s="220" t="s">
        <v>198</v>
      </c>
      <c r="AU213" s="220" t="s">
        <v>84</v>
      </c>
      <c r="AY213" s="48" t="s">
        <v>144</v>
      </c>
      <c r="BE213" s="221">
        <f t="shared" si="14"/>
        <v>0</v>
      </c>
      <c r="BF213" s="221">
        <f t="shared" si="15"/>
        <v>0</v>
      </c>
      <c r="BG213" s="221">
        <f t="shared" si="16"/>
        <v>0</v>
      </c>
      <c r="BH213" s="221">
        <f t="shared" si="17"/>
        <v>0</v>
      </c>
      <c r="BI213" s="221">
        <f t="shared" si="18"/>
        <v>0</v>
      </c>
      <c r="BJ213" s="48" t="s">
        <v>82</v>
      </c>
      <c r="BK213" s="221">
        <f t="shared" si="19"/>
        <v>0</v>
      </c>
      <c r="BL213" s="48" t="s">
        <v>222</v>
      </c>
      <c r="BM213" s="220" t="s">
        <v>318</v>
      </c>
    </row>
    <row r="214" spans="1:65" s="71" customFormat="1" ht="24.15" customHeight="1">
      <c r="A214" s="65"/>
      <c r="B214" s="66"/>
      <c r="C214" s="246" t="s">
        <v>319</v>
      </c>
      <c r="D214" s="246" t="s">
        <v>198</v>
      </c>
      <c r="E214" s="247" t="s">
        <v>320</v>
      </c>
      <c r="F214" s="248" t="s">
        <v>321</v>
      </c>
      <c r="G214" s="249" t="s">
        <v>309</v>
      </c>
      <c r="H214" s="250">
        <v>10</v>
      </c>
      <c r="I214" s="29"/>
      <c r="J214" s="251">
        <f t="shared" si="10"/>
        <v>0</v>
      </c>
      <c r="K214" s="248" t="s">
        <v>150</v>
      </c>
      <c r="L214" s="252"/>
      <c r="M214" s="253" t="s">
        <v>1</v>
      </c>
      <c r="N214" s="254" t="s">
        <v>39</v>
      </c>
      <c r="O214" s="107"/>
      <c r="P214" s="218">
        <f t="shared" si="11"/>
        <v>0</v>
      </c>
      <c r="Q214" s="218">
        <v>3.0000000000000001E-5</v>
      </c>
      <c r="R214" s="218">
        <f t="shared" si="12"/>
        <v>3.0000000000000003E-4</v>
      </c>
      <c r="S214" s="218">
        <v>0</v>
      </c>
      <c r="T214" s="219">
        <f t="shared" si="13"/>
        <v>0</v>
      </c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  <c r="AR214" s="220" t="s">
        <v>292</v>
      </c>
      <c r="AT214" s="220" t="s">
        <v>198</v>
      </c>
      <c r="AU214" s="220" t="s">
        <v>84</v>
      </c>
      <c r="AY214" s="48" t="s">
        <v>144</v>
      </c>
      <c r="BE214" s="221">
        <f t="shared" si="14"/>
        <v>0</v>
      </c>
      <c r="BF214" s="221">
        <f t="shared" si="15"/>
        <v>0</v>
      </c>
      <c r="BG214" s="221">
        <f t="shared" si="16"/>
        <v>0</v>
      </c>
      <c r="BH214" s="221">
        <f t="shared" si="17"/>
        <v>0</v>
      </c>
      <c r="BI214" s="221">
        <f t="shared" si="18"/>
        <v>0</v>
      </c>
      <c r="BJ214" s="48" t="s">
        <v>82</v>
      </c>
      <c r="BK214" s="221">
        <f t="shared" si="19"/>
        <v>0</v>
      </c>
      <c r="BL214" s="48" t="s">
        <v>222</v>
      </c>
      <c r="BM214" s="220" t="s">
        <v>322</v>
      </c>
    </row>
    <row r="215" spans="1:65" s="71" customFormat="1" ht="24.15" customHeight="1">
      <c r="A215" s="65"/>
      <c r="B215" s="66"/>
      <c r="C215" s="246" t="s">
        <v>323</v>
      </c>
      <c r="D215" s="246" t="s">
        <v>198</v>
      </c>
      <c r="E215" s="247" t="s">
        <v>324</v>
      </c>
      <c r="F215" s="248" t="s">
        <v>325</v>
      </c>
      <c r="G215" s="249" t="s">
        <v>309</v>
      </c>
      <c r="H215" s="250">
        <v>10</v>
      </c>
      <c r="I215" s="29"/>
      <c r="J215" s="251">
        <f t="shared" si="10"/>
        <v>0</v>
      </c>
      <c r="K215" s="248" t="s">
        <v>150</v>
      </c>
      <c r="L215" s="252"/>
      <c r="M215" s="253" t="s">
        <v>1</v>
      </c>
      <c r="N215" s="254" t="s">
        <v>39</v>
      </c>
      <c r="O215" s="107"/>
      <c r="P215" s="218">
        <f t="shared" si="11"/>
        <v>0</v>
      </c>
      <c r="Q215" s="218">
        <v>9.0000000000000006E-5</v>
      </c>
      <c r="R215" s="218">
        <f t="shared" si="12"/>
        <v>9.0000000000000008E-4</v>
      </c>
      <c r="S215" s="218">
        <v>0</v>
      </c>
      <c r="T215" s="219">
        <f t="shared" si="13"/>
        <v>0</v>
      </c>
      <c r="U215" s="65"/>
      <c r="V215" s="65"/>
      <c r="W215" s="65"/>
      <c r="X215" s="65"/>
      <c r="Y215" s="65"/>
      <c r="Z215" s="65"/>
      <c r="AA215" s="65"/>
      <c r="AB215" s="65"/>
      <c r="AC215" s="65"/>
      <c r="AD215" s="65"/>
      <c r="AE215" s="65"/>
      <c r="AR215" s="220" t="s">
        <v>292</v>
      </c>
      <c r="AT215" s="220" t="s">
        <v>198</v>
      </c>
      <c r="AU215" s="220" t="s">
        <v>84</v>
      </c>
      <c r="AY215" s="48" t="s">
        <v>144</v>
      </c>
      <c r="BE215" s="221">
        <f t="shared" si="14"/>
        <v>0</v>
      </c>
      <c r="BF215" s="221">
        <f t="shared" si="15"/>
        <v>0</v>
      </c>
      <c r="BG215" s="221">
        <f t="shared" si="16"/>
        <v>0</v>
      </c>
      <c r="BH215" s="221">
        <f t="shared" si="17"/>
        <v>0</v>
      </c>
      <c r="BI215" s="221">
        <f t="shared" si="18"/>
        <v>0</v>
      </c>
      <c r="BJ215" s="48" t="s">
        <v>82</v>
      </c>
      <c r="BK215" s="221">
        <f t="shared" si="19"/>
        <v>0</v>
      </c>
      <c r="BL215" s="48" t="s">
        <v>222</v>
      </c>
      <c r="BM215" s="220" t="s">
        <v>326</v>
      </c>
    </row>
    <row r="216" spans="1:65" s="71" customFormat="1" ht="49.05" customHeight="1">
      <c r="A216" s="65"/>
      <c r="B216" s="66"/>
      <c r="C216" s="210" t="s">
        <v>327</v>
      </c>
      <c r="D216" s="210" t="s">
        <v>146</v>
      </c>
      <c r="E216" s="211" t="s">
        <v>328</v>
      </c>
      <c r="F216" s="212" t="s">
        <v>329</v>
      </c>
      <c r="G216" s="213" t="s">
        <v>181</v>
      </c>
      <c r="H216" s="214">
        <v>3.0000000000000001E-3</v>
      </c>
      <c r="I216" s="25"/>
      <c r="J216" s="215">
        <f t="shared" si="10"/>
        <v>0</v>
      </c>
      <c r="K216" s="212" t="s">
        <v>150</v>
      </c>
      <c r="L216" s="66"/>
      <c r="M216" s="216" t="s">
        <v>1</v>
      </c>
      <c r="N216" s="217" t="s">
        <v>39</v>
      </c>
      <c r="O216" s="107"/>
      <c r="P216" s="218">
        <f t="shared" si="11"/>
        <v>0</v>
      </c>
      <c r="Q216" s="218">
        <v>0</v>
      </c>
      <c r="R216" s="218">
        <f t="shared" si="12"/>
        <v>0</v>
      </c>
      <c r="S216" s="218">
        <v>0</v>
      </c>
      <c r="T216" s="219">
        <f t="shared" si="13"/>
        <v>0</v>
      </c>
      <c r="U216" s="65"/>
      <c r="V216" s="65"/>
      <c r="W216" s="65"/>
      <c r="X216" s="65"/>
      <c r="Y216" s="65"/>
      <c r="Z216" s="65"/>
      <c r="AA216" s="65"/>
      <c r="AB216" s="65"/>
      <c r="AC216" s="65"/>
      <c r="AD216" s="65"/>
      <c r="AE216" s="65"/>
      <c r="AR216" s="220" t="s">
        <v>222</v>
      </c>
      <c r="AT216" s="220" t="s">
        <v>146</v>
      </c>
      <c r="AU216" s="220" t="s">
        <v>84</v>
      </c>
      <c r="AY216" s="48" t="s">
        <v>144</v>
      </c>
      <c r="BE216" s="221">
        <f t="shared" si="14"/>
        <v>0</v>
      </c>
      <c r="BF216" s="221">
        <f t="shared" si="15"/>
        <v>0</v>
      </c>
      <c r="BG216" s="221">
        <f t="shared" si="16"/>
        <v>0</v>
      </c>
      <c r="BH216" s="221">
        <f t="shared" si="17"/>
        <v>0</v>
      </c>
      <c r="BI216" s="221">
        <f t="shared" si="18"/>
        <v>0</v>
      </c>
      <c r="BJ216" s="48" t="s">
        <v>82</v>
      </c>
      <c r="BK216" s="221">
        <f t="shared" si="19"/>
        <v>0</v>
      </c>
      <c r="BL216" s="48" t="s">
        <v>222</v>
      </c>
      <c r="BM216" s="220" t="s">
        <v>330</v>
      </c>
    </row>
    <row r="217" spans="1:65" s="197" customFormat="1" ht="22.8" customHeight="1">
      <c r="B217" s="198"/>
      <c r="D217" s="199" t="s">
        <v>73</v>
      </c>
      <c r="E217" s="208" t="s">
        <v>331</v>
      </c>
      <c r="F217" s="208" t="s">
        <v>332</v>
      </c>
      <c r="I217" s="24"/>
      <c r="J217" s="209">
        <f>BK217</f>
        <v>0</v>
      </c>
      <c r="L217" s="198"/>
      <c r="M217" s="202"/>
      <c r="N217" s="203"/>
      <c r="O217" s="203"/>
      <c r="P217" s="204">
        <f>SUM(P218:P236)</f>
        <v>0</v>
      </c>
      <c r="Q217" s="203"/>
      <c r="R217" s="204">
        <f>SUM(R218:R236)</f>
        <v>0.17373</v>
      </c>
      <c r="S217" s="203"/>
      <c r="T217" s="205">
        <f>SUM(T218:T236)</f>
        <v>1.4952000000000001</v>
      </c>
      <c r="AR217" s="199" t="s">
        <v>84</v>
      </c>
      <c r="AT217" s="206" t="s">
        <v>73</v>
      </c>
      <c r="AU217" s="206" t="s">
        <v>82</v>
      </c>
      <c r="AY217" s="199" t="s">
        <v>144</v>
      </c>
      <c r="BK217" s="207">
        <f>SUM(BK218:BK236)</f>
        <v>0</v>
      </c>
    </row>
    <row r="218" spans="1:65" s="71" customFormat="1" ht="33" customHeight="1">
      <c r="A218" s="65"/>
      <c r="B218" s="66"/>
      <c r="C218" s="210" t="s">
        <v>333</v>
      </c>
      <c r="D218" s="210" t="s">
        <v>146</v>
      </c>
      <c r="E218" s="211" t="s">
        <v>334</v>
      </c>
      <c r="F218" s="212" t="s">
        <v>335</v>
      </c>
      <c r="G218" s="213" t="s">
        <v>309</v>
      </c>
      <c r="H218" s="214">
        <v>56</v>
      </c>
      <c r="I218" s="25"/>
      <c r="J218" s="215">
        <f>ROUND(I218*H218,2)</f>
        <v>0</v>
      </c>
      <c r="K218" s="212" t="s">
        <v>150</v>
      </c>
      <c r="L218" s="66"/>
      <c r="M218" s="216" t="s">
        <v>1</v>
      </c>
      <c r="N218" s="217" t="s">
        <v>39</v>
      </c>
      <c r="O218" s="107"/>
      <c r="P218" s="218">
        <f>O218*H218</f>
        <v>0</v>
      </c>
      <c r="Q218" s="218">
        <v>0</v>
      </c>
      <c r="R218" s="218">
        <f>Q218*H218</f>
        <v>0</v>
      </c>
      <c r="S218" s="218">
        <v>2.6700000000000002E-2</v>
      </c>
      <c r="T218" s="219">
        <f>S218*H218</f>
        <v>1.4952000000000001</v>
      </c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  <c r="AR218" s="220" t="s">
        <v>222</v>
      </c>
      <c r="AT218" s="220" t="s">
        <v>146</v>
      </c>
      <c r="AU218" s="220" t="s">
        <v>84</v>
      </c>
      <c r="AY218" s="48" t="s">
        <v>144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48" t="s">
        <v>82</v>
      </c>
      <c r="BK218" s="221">
        <f>ROUND(I218*H218,2)</f>
        <v>0</v>
      </c>
      <c r="BL218" s="48" t="s">
        <v>222</v>
      </c>
      <c r="BM218" s="220" t="s">
        <v>336</v>
      </c>
    </row>
    <row r="219" spans="1:65" s="71" customFormat="1" ht="24.15" customHeight="1">
      <c r="A219" s="65"/>
      <c r="B219" s="66"/>
      <c r="C219" s="210" t="s">
        <v>337</v>
      </c>
      <c r="D219" s="210" t="s">
        <v>146</v>
      </c>
      <c r="E219" s="211" t="s">
        <v>338</v>
      </c>
      <c r="F219" s="212" t="s">
        <v>339</v>
      </c>
      <c r="G219" s="213" t="s">
        <v>237</v>
      </c>
      <c r="H219" s="214">
        <v>3</v>
      </c>
      <c r="I219" s="25"/>
      <c r="J219" s="215">
        <f>ROUND(I219*H219,2)</f>
        <v>0</v>
      </c>
      <c r="K219" s="212" t="s">
        <v>150</v>
      </c>
      <c r="L219" s="66"/>
      <c r="M219" s="216" t="s">
        <v>1</v>
      </c>
      <c r="N219" s="217" t="s">
        <v>39</v>
      </c>
      <c r="O219" s="107"/>
      <c r="P219" s="218">
        <f>O219*H219</f>
        <v>0</v>
      </c>
      <c r="Q219" s="218">
        <v>1E-3</v>
      </c>
      <c r="R219" s="218">
        <f>Q219*H219</f>
        <v>3.0000000000000001E-3</v>
      </c>
      <c r="S219" s="218">
        <v>0</v>
      </c>
      <c r="T219" s="219">
        <f>S219*H219</f>
        <v>0</v>
      </c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R219" s="220" t="s">
        <v>222</v>
      </c>
      <c r="AT219" s="220" t="s">
        <v>146</v>
      </c>
      <c r="AU219" s="220" t="s">
        <v>84</v>
      </c>
      <c r="AY219" s="48" t="s">
        <v>144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48" t="s">
        <v>82</v>
      </c>
      <c r="BK219" s="221">
        <f>ROUND(I219*H219,2)</f>
        <v>0</v>
      </c>
      <c r="BL219" s="48" t="s">
        <v>222</v>
      </c>
      <c r="BM219" s="220" t="s">
        <v>340</v>
      </c>
    </row>
    <row r="220" spans="1:65" s="71" customFormat="1" ht="48">
      <c r="A220" s="65"/>
      <c r="B220" s="66"/>
      <c r="C220" s="65"/>
      <c r="D220" s="224" t="s">
        <v>341</v>
      </c>
      <c r="E220" s="65"/>
      <c r="F220" s="255" t="s">
        <v>342</v>
      </c>
      <c r="G220" s="65"/>
      <c r="H220" s="65"/>
      <c r="I220" s="30"/>
      <c r="J220" s="65"/>
      <c r="K220" s="65"/>
      <c r="L220" s="66"/>
      <c r="M220" s="256"/>
      <c r="N220" s="257"/>
      <c r="O220" s="107"/>
      <c r="P220" s="107"/>
      <c r="Q220" s="107"/>
      <c r="R220" s="107"/>
      <c r="S220" s="107"/>
      <c r="T220" s="108"/>
      <c r="U220" s="65"/>
      <c r="V220" s="65"/>
      <c r="W220" s="65"/>
      <c r="X220" s="65"/>
      <c r="Y220" s="65"/>
      <c r="Z220" s="65"/>
      <c r="AA220" s="65"/>
      <c r="AB220" s="65"/>
      <c r="AC220" s="65"/>
      <c r="AD220" s="65"/>
      <c r="AE220" s="65"/>
      <c r="AT220" s="48" t="s">
        <v>341</v>
      </c>
      <c r="AU220" s="48" t="s">
        <v>84</v>
      </c>
    </row>
    <row r="221" spans="1:65" s="71" customFormat="1" ht="21.75" customHeight="1">
      <c r="A221" s="65"/>
      <c r="B221" s="66"/>
      <c r="C221" s="210" t="s">
        <v>343</v>
      </c>
      <c r="D221" s="210" t="s">
        <v>146</v>
      </c>
      <c r="E221" s="211" t="s">
        <v>344</v>
      </c>
      <c r="F221" s="212" t="s">
        <v>345</v>
      </c>
      <c r="G221" s="213" t="s">
        <v>309</v>
      </c>
      <c r="H221" s="214">
        <v>10</v>
      </c>
      <c r="I221" s="25"/>
      <c r="J221" s="215">
        <f t="shared" ref="J221:J236" si="20">ROUND(I221*H221,2)</f>
        <v>0</v>
      </c>
      <c r="K221" s="212" t="s">
        <v>150</v>
      </c>
      <c r="L221" s="66"/>
      <c r="M221" s="216" t="s">
        <v>1</v>
      </c>
      <c r="N221" s="217" t="s">
        <v>39</v>
      </c>
      <c r="O221" s="107"/>
      <c r="P221" s="218">
        <f t="shared" ref="P221:P236" si="21">O221*H221</f>
        <v>0</v>
      </c>
      <c r="Q221" s="218">
        <v>1.42E-3</v>
      </c>
      <c r="R221" s="218">
        <f t="shared" ref="R221:R236" si="22">Q221*H221</f>
        <v>1.4200000000000001E-2</v>
      </c>
      <c r="S221" s="218">
        <v>0</v>
      </c>
      <c r="T221" s="219">
        <f t="shared" ref="T221:T236" si="23">S221*H221</f>
        <v>0</v>
      </c>
      <c r="U221" s="65"/>
      <c r="V221" s="65"/>
      <c r="W221" s="65"/>
      <c r="X221" s="65"/>
      <c r="Y221" s="65"/>
      <c r="Z221" s="65"/>
      <c r="AA221" s="65"/>
      <c r="AB221" s="65"/>
      <c r="AC221" s="65"/>
      <c r="AD221" s="65"/>
      <c r="AE221" s="65"/>
      <c r="AR221" s="220" t="s">
        <v>222</v>
      </c>
      <c r="AT221" s="220" t="s">
        <v>146</v>
      </c>
      <c r="AU221" s="220" t="s">
        <v>84</v>
      </c>
      <c r="AY221" s="48" t="s">
        <v>144</v>
      </c>
      <c r="BE221" s="221">
        <f t="shared" ref="BE221:BE236" si="24">IF(N221="základní",J221,0)</f>
        <v>0</v>
      </c>
      <c r="BF221" s="221">
        <f t="shared" ref="BF221:BF236" si="25">IF(N221="snížená",J221,0)</f>
        <v>0</v>
      </c>
      <c r="BG221" s="221">
        <f t="shared" ref="BG221:BG236" si="26">IF(N221="zákl. přenesená",J221,0)</f>
        <v>0</v>
      </c>
      <c r="BH221" s="221">
        <f t="shared" ref="BH221:BH236" si="27">IF(N221="sníž. přenesená",J221,0)</f>
        <v>0</v>
      </c>
      <c r="BI221" s="221">
        <f t="shared" ref="BI221:BI236" si="28">IF(N221="nulová",J221,0)</f>
        <v>0</v>
      </c>
      <c r="BJ221" s="48" t="s">
        <v>82</v>
      </c>
      <c r="BK221" s="221">
        <f t="shared" ref="BK221:BK236" si="29">ROUND(I221*H221,2)</f>
        <v>0</v>
      </c>
      <c r="BL221" s="48" t="s">
        <v>222</v>
      </c>
      <c r="BM221" s="220" t="s">
        <v>346</v>
      </c>
    </row>
    <row r="222" spans="1:65" s="71" customFormat="1" ht="21.75" customHeight="1">
      <c r="A222" s="65"/>
      <c r="B222" s="66"/>
      <c r="C222" s="210" t="s">
        <v>347</v>
      </c>
      <c r="D222" s="210" t="s">
        <v>146</v>
      </c>
      <c r="E222" s="211" t="s">
        <v>348</v>
      </c>
      <c r="F222" s="212" t="s">
        <v>349</v>
      </c>
      <c r="G222" s="213" t="s">
        <v>309</v>
      </c>
      <c r="H222" s="214">
        <v>44</v>
      </c>
      <c r="I222" s="25"/>
      <c r="J222" s="215">
        <f t="shared" si="20"/>
        <v>0</v>
      </c>
      <c r="K222" s="212" t="s">
        <v>150</v>
      </c>
      <c r="L222" s="66"/>
      <c r="M222" s="216" t="s">
        <v>1</v>
      </c>
      <c r="N222" s="217" t="s">
        <v>39</v>
      </c>
      <c r="O222" s="107"/>
      <c r="P222" s="218">
        <f t="shared" si="21"/>
        <v>0</v>
      </c>
      <c r="Q222" s="218">
        <v>1.97E-3</v>
      </c>
      <c r="R222" s="218">
        <f t="shared" si="22"/>
        <v>8.6679999999999993E-2</v>
      </c>
      <c r="S222" s="218">
        <v>0</v>
      </c>
      <c r="T222" s="219">
        <f t="shared" si="23"/>
        <v>0</v>
      </c>
      <c r="U222" s="65"/>
      <c r="V222" s="65"/>
      <c r="W222" s="65"/>
      <c r="X222" s="65"/>
      <c r="Y222" s="65"/>
      <c r="Z222" s="65"/>
      <c r="AA222" s="65"/>
      <c r="AB222" s="65"/>
      <c r="AC222" s="65"/>
      <c r="AD222" s="65"/>
      <c r="AE222" s="65"/>
      <c r="AR222" s="220" t="s">
        <v>222</v>
      </c>
      <c r="AT222" s="220" t="s">
        <v>146</v>
      </c>
      <c r="AU222" s="220" t="s">
        <v>84</v>
      </c>
      <c r="AY222" s="48" t="s">
        <v>144</v>
      </c>
      <c r="BE222" s="221">
        <f t="shared" si="24"/>
        <v>0</v>
      </c>
      <c r="BF222" s="221">
        <f t="shared" si="25"/>
        <v>0</v>
      </c>
      <c r="BG222" s="221">
        <f t="shared" si="26"/>
        <v>0</v>
      </c>
      <c r="BH222" s="221">
        <f t="shared" si="27"/>
        <v>0</v>
      </c>
      <c r="BI222" s="221">
        <f t="shared" si="28"/>
        <v>0</v>
      </c>
      <c r="BJ222" s="48" t="s">
        <v>82</v>
      </c>
      <c r="BK222" s="221">
        <f t="shared" si="29"/>
        <v>0</v>
      </c>
      <c r="BL222" s="48" t="s">
        <v>222</v>
      </c>
      <c r="BM222" s="220" t="s">
        <v>350</v>
      </c>
    </row>
    <row r="223" spans="1:65" s="71" customFormat="1" ht="21.75" customHeight="1">
      <c r="A223" s="65"/>
      <c r="B223" s="66"/>
      <c r="C223" s="210" t="s">
        <v>351</v>
      </c>
      <c r="D223" s="210" t="s">
        <v>146</v>
      </c>
      <c r="E223" s="211" t="s">
        <v>352</v>
      </c>
      <c r="F223" s="212" t="s">
        <v>353</v>
      </c>
      <c r="G223" s="213" t="s">
        <v>309</v>
      </c>
      <c r="H223" s="214">
        <v>15</v>
      </c>
      <c r="I223" s="25"/>
      <c r="J223" s="215">
        <f t="shared" si="20"/>
        <v>0</v>
      </c>
      <c r="K223" s="212" t="s">
        <v>150</v>
      </c>
      <c r="L223" s="66"/>
      <c r="M223" s="216" t="s">
        <v>1</v>
      </c>
      <c r="N223" s="217" t="s">
        <v>39</v>
      </c>
      <c r="O223" s="107"/>
      <c r="P223" s="218">
        <f t="shared" si="21"/>
        <v>0</v>
      </c>
      <c r="Q223" s="218">
        <v>3.0400000000000002E-3</v>
      </c>
      <c r="R223" s="218">
        <f t="shared" si="22"/>
        <v>4.5600000000000002E-2</v>
      </c>
      <c r="S223" s="218">
        <v>0</v>
      </c>
      <c r="T223" s="219">
        <f t="shared" si="23"/>
        <v>0</v>
      </c>
      <c r="U223" s="65"/>
      <c r="V223" s="65"/>
      <c r="W223" s="65"/>
      <c r="X223" s="65"/>
      <c r="Y223" s="65"/>
      <c r="Z223" s="65"/>
      <c r="AA223" s="65"/>
      <c r="AB223" s="65"/>
      <c r="AC223" s="65"/>
      <c r="AD223" s="65"/>
      <c r="AE223" s="65"/>
      <c r="AR223" s="220" t="s">
        <v>222</v>
      </c>
      <c r="AT223" s="220" t="s">
        <v>146</v>
      </c>
      <c r="AU223" s="220" t="s">
        <v>84</v>
      </c>
      <c r="AY223" s="48" t="s">
        <v>144</v>
      </c>
      <c r="BE223" s="221">
        <f t="shared" si="24"/>
        <v>0</v>
      </c>
      <c r="BF223" s="221">
        <f t="shared" si="25"/>
        <v>0</v>
      </c>
      <c r="BG223" s="221">
        <f t="shared" si="26"/>
        <v>0</v>
      </c>
      <c r="BH223" s="221">
        <f t="shared" si="27"/>
        <v>0</v>
      </c>
      <c r="BI223" s="221">
        <f t="shared" si="28"/>
        <v>0</v>
      </c>
      <c r="BJ223" s="48" t="s">
        <v>82</v>
      </c>
      <c r="BK223" s="221">
        <f t="shared" si="29"/>
        <v>0</v>
      </c>
      <c r="BL223" s="48" t="s">
        <v>222</v>
      </c>
      <c r="BM223" s="220" t="s">
        <v>354</v>
      </c>
    </row>
    <row r="224" spans="1:65" s="71" customFormat="1" ht="21.75" customHeight="1">
      <c r="A224" s="65"/>
      <c r="B224" s="66"/>
      <c r="C224" s="210" t="s">
        <v>355</v>
      </c>
      <c r="D224" s="210" t="s">
        <v>146</v>
      </c>
      <c r="E224" s="211" t="s">
        <v>356</v>
      </c>
      <c r="F224" s="212" t="s">
        <v>357</v>
      </c>
      <c r="G224" s="213" t="s">
        <v>309</v>
      </c>
      <c r="H224" s="214">
        <v>2</v>
      </c>
      <c r="I224" s="25"/>
      <c r="J224" s="215">
        <f t="shared" si="20"/>
        <v>0</v>
      </c>
      <c r="K224" s="212" t="s">
        <v>150</v>
      </c>
      <c r="L224" s="66"/>
      <c r="M224" s="216" t="s">
        <v>1</v>
      </c>
      <c r="N224" s="217" t="s">
        <v>39</v>
      </c>
      <c r="O224" s="107"/>
      <c r="P224" s="218">
        <f t="shared" si="21"/>
        <v>0</v>
      </c>
      <c r="Q224" s="218">
        <v>4.8000000000000001E-4</v>
      </c>
      <c r="R224" s="218">
        <f t="shared" si="22"/>
        <v>9.6000000000000002E-4</v>
      </c>
      <c r="S224" s="218">
        <v>0</v>
      </c>
      <c r="T224" s="219">
        <f t="shared" si="23"/>
        <v>0</v>
      </c>
      <c r="U224" s="65"/>
      <c r="V224" s="65"/>
      <c r="W224" s="65"/>
      <c r="X224" s="65"/>
      <c r="Y224" s="65"/>
      <c r="Z224" s="65"/>
      <c r="AA224" s="65"/>
      <c r="AB224" s="65"/>
      <c r="AC224" s="65"/>
      <c r="AD224" s="65"/>
      <c r="AE224" s="65"/>
      <c r="AR224" s="220" t="s">
        <v>222</v>
      </c>
      <c r="AT224" s="220" t="s">
        <v>146</v>
      </c>
      <c r="AU224" s="220" t="s">
        <v>84</v>
      </c>
      <c r="AY224" s="48" t="s">
        <v>144</v>
      </c>
      <c r="BE224" s="221">
        <f t="shared" si="24"/>
        <v>0</v>
      </c>
      <c r="BF224" s="221">
        <f t="shared" si="25"/>
        <v>0</v>
      </c>
      <c r="BG224" s="221">
        <f t="shared" si="26"/>
        <v>0</v>
      </c>
      <c r="BH224" s="221">
        <f t="shared" si="27"/>
        <v>0</v>
      </c>
      <c r="BI224" s="221">
        <f t="shared" si="28"/>
        <v>0</v>
      </c>
      <c r="BJ224" s="48" t="s">
        <v>82</v>
      </c>
      <c r="BK224" s="221">
        <f t="shared" si="29"/>
        <v>0</v>
      </c>
      <c r="BL224" s="48" t="s">
        <v>222</v>
      </c>
      <c r="BM224" s="220" t="s">
        <v>358</v>
      </c>
    </row>
    <row r="225" spans="1:65" s="71" customFormat="1" ht="21.75" customHeight="1">
      <c r="A225" s="65"/>
      <c r="B225" s="66"/>
      <c r="C225" s="210" t="s">
        <v>359</v>
      </c>
      <c r="D225" s="210" t="s">
        <v>146</v>
      </c>
      <c r="E225" s="211" t="s">
        <v>360</v>
      </c>
      <c r="F225" s="212" t="s">
        <v>361</v>
      </c>
      <c r="G225" s="213" t="s">
        <v>309</v>
      </c>
      <c r="H225" s="214">
        <v>2</v>
      </c>
      <c r="I225" s="25"/>
      <c r="J225" s="215">
        <f t="shared" si="20"/>
        <v>0</v>
      </c>
      <c r="K225" s="212" t="s">
        <v>150</v>
      </c>
      <c r="L225" s="66"/>
      <c r="M225" s="216" t="s">
        <v>1</v>
      </c>
      <c r="N225" s="217" t="s">
        <v>39</v>
      </c>
      <c r="O225" s="107"/>
      <c r="P225" s="218">
        <f t="shared" si="21"/>
        <v>0</v>
      </c>
      <c r="Q225" s="218">
        <v>7.1000000000000002E-4</v>
      </c>
      <c r="R225" s="218">
        <f t="shared" si="22"/>
        <v>1.42E-3</v>
      </c>
      <c r="S225" s="218">
        <v>0</v>
      </c>
      <c r="T225" s="219">
        <f t="shared" si="23"/>
        <v>0</v>
      </c>
      <c r="U225" s="65"/>
      <c r="V225" s="65"/>
      <c r="W225" s="65"/>
      <c r="X225" s="65"/>
      <c r="Y225" s="65"/>
      <c r="Z225" s="65"/>
      <c r="AA225" s="65"/>
      <c r="AB225" s="65"/>
      <c r="AC225" s="65"/>
      <c r="AD225" s="65"/>
      <c r="AE225" s="65"/>
      <c r="AR225" s="220" t="s">
        <v>222</v>
      </c>
      <c r="AT225" s="220" t="s">
        <v>146</v>
      </c>
      <c r="AU225" s="220" t="s">
        <v>84</v>
      </c>
      <c r="AY225" s="48" t="s">
        <v>144</v>
      </c>
      <c r="BE225" s="221">
        <f t="shared" si="24"/>
        <v>0</v>
      </c>
      <c r="BF225" s="221">
        <f t="shared" si="25"/>
        <v>0</v>
      </c>
      <c r="BG225" s="221">
        <f t="shared" si="26"/>
        <v>0</v>
      </c>
      <c r="BH225" s="221">
        <f t="shared" si="27"/>
        <v>0</v>
      </c>
      <c r="BI225" s="221">
        <f t="shared" si="28"/>
        <v>0</v>
      </c>
      <c r="BJ225" s="48" t="s">
        <v>82</v>
      </c>
      <c r="BK225" s="221">
        <f t="shared" si="29"/>
        <v>0</v>
      </c>
      <c r="BL225" s="48" t="s">
        <v>222</v>
      </c>
      <c r="BM225" s="220" t="s">
        <v>362</v>
      </c>
    </row>
    <row r="226" spans="1:65" s="71" customFormat="1" ht="21.75" customHeight="1">
      <c r="A226" s="65"/>
      <c r="B226" s="66"/>
      <c r="C226" s="210" t="s">
        <v>363</v>
      </c>
      <c r="D226" s="210" t="s">
        <v>146</v>
      </c>
      <c r="E226" s="211" t="s">
        <v>364</v>
      </c>
      <c r="F226" s="212" t="s">
        <v>365</v>
      </c>
      <c r="G226" s="213" t="s">
        <v>309</v>
      </c>
      <c r="H226" s="214">
        <v>7</v>
      </c>
      <c r="I226" s="25"/>
      <c r="J226" s="215">
        <f t="shared" si="20"/>
        <v>0</v>
      </c>
      <c r="K226" s="212" t="s">
        <v>150</v>
      </c>
      <c r="L226" s="66"/>
      <c r="M226" s="216" t="s">
        <v>1</v>
      </c>
      <c r="N226" s="217" t="s">
        <v>39</v>
      </c>
      <c r="O226" s="107"/>
      <c r="P226" s="218">
        <f t="shared" si="21"/>
        <v>0</v>
      </c>
      <c r="Q226" s="218">
        <v>2.2399999999999998E-3</v>
      </c>
      <c r="R226" s="218">
        <f t="shared" si="22"/>
        <v>1.5679999999999999E-2</v>
      </c>
      <c r="S226" s="218">
        <v>0</v>
      </c>
      <c r="T226" s="219">
        <f t="shared" si="23"/>
        <v>0</v>
      </c>
      <c r="U226" s="65"/>
      <c r="V226" s="65"/>
      <c r="W226" s="65"/>
      <c r="X226" s="65"/>
      <c r="Y226" s="65"/>
      <c r="Z226" s="65"/>
      <c r="AA226" s="65"/>
      <c r="AB226" s="65"/>
      <c r="AC226" s="65"/>
      <c r="AD226" s="65"/>
      <c r="AE226" s="65"/>
      <c r="AR226" s="220" t="s">
        <v>222</v>
      </c>
      <c r="AT226" s="220" t="s">
        <v>146</v>
      </c>
      <c r="AU226" s="220" t="s">
        <v>84</v>
      </c>
      <c r="AY226" s="48" t="s">
        <v>144</v>
      </c>
      <c r="BE226" s="221">
        <f t="shared" si="24"/>
        <v>0</v>
      </c>
      <c r="BF226" s="221">
        <f t="shared" si="25"/>
        <v>0</v>
      </c>
      <c r="BG226" s="221">
        <f t="shared" si="26"/>
        <v>0</v>
      </c>
      <c r="BH226" s="221">
        <f t="shared" si="27"/>
        <v>0</v>
      </c>
      <c r="BI226" s="221">
        <f t="shared" si="28"/>
        <v>0</v>
      </c>
      <c r="BJ226" s="48" t="s">
        <v>82</v>
      </c>
      <c r="BK226" s="221">
        <f t="shared" si="29"/>
        <v>0</v>
      </c>
      <c r="BL226" s="48" t="s">
        <v>222</v>
      </c>
      <c r="BM226" s="220" t="s">
        <v>366</v>
      </c>
    </row>
    <row r="227" spans="1:65" s="71" customFormat="1" ht="24.15" customHeight="1">
      <c r="A227" s="65"/>
      <c r="B227" s="66"/>
      <c r="C227" s="246" t="s">
        <v>367</v>
      </c>
      <c r="D227" s="246" t="s">
        <v>198</v>
      </c>
      <c r="E227" s="247" t="s">
        <v>368</v>
      </c>
      <c r="F227" s="248" t="s">
        <v>369</v>
      </c>
      <c r="G227" s="249" t="s">
        <v>237</v>
      </c>
      <c r="H227" s="250">
        <v>4</v>
      </c>
      <c r="I227" s="29"/>
      <c r="J227" s="251">
        <f t="shared" si="20"/>
        <v>0</v>
      </c>
      <c r="K227" s="248" t="s">
        <v>150</v>
      </c>
      <c r="L227" s="252"/>
      <c r="M227" s="253" t="s">
        <v>1</v>
      </c>
      <c r="N227" s="254" t="s">
        <v>39</v>
      </c>
      <c r="O227" s="107"/>
      <c r="P227" s="218">
        <f t="shared" si="21"/>
        <v>0</v>
      </c>
      <c r="Q227" s="218">
        <v>3.3E-4</v>
      </c>
      <c r="R227" s="218">
        <f t="shared" si="22"/>
        <v>1.32E-3</v>
      </c>
      <c r="S227" s="218">
        <v>0</v>
      </c>
      <c r="T227" s="219">
        <f t="shared" si="23"/>
        <v>0</v>
      </c>
      <c r="U227" s="65"/>
      <c r="V227" s="65"/>
      <c r="W227" s="65"/>
      <c r="X227" s="65"/>
      <c r="Y227" s="65"/>
      <c r="Z227" s="65"/>
      <c r="AA227" s="65"/>
      <c r="AB227" s="65"/>
      <c r="AC227" s="65"/>
      <c r="AD227" s="65"/>
      <c r="AE227" s="65"/>
      <c r="AR227" s="220" t="s">
        <v>292</v>
      </c>
      <c r="AT227" s="220" t="s">
        <v>198</v>
      </c>
      <c r="AU227" s="220" t="s">
        <v>84</v>
      </c>
      <c r="AY227" s="48" t="s">
        <v>144</v>
      </c>
      <c r="BE227" s="221">
        <f t="shared" si="24"/>
        <v>0</v>
      </c>
      <c r="BF227" s="221">
        <f t="shared" si="25"/>
        <v>0</v>
      </c>
      <c r="BG227" s="221">
        <f t="shared" si="26"/>
        <v>0</v>
      </c>
      <c r="BH227" s="221">
        <f t="shared" si="27"/>
        <v>0</v>
      </c>
      <c r="BI227" s="221">
        <f t="shared" si="28"/>
        <v>0</v>
      </c>
      <c r="BJ227" s="48" t="s">
        <v>82</v>
      </c>
      <c r="BK227" s="221">
        <f t="shared" si="29"/>
        <v>0</v>
      </c>
      <c r="BL227" s="48" t="s">
        <v>222</v>
      </c>
      <c r="BM227" s="220" t="s">
        <v>370</v>
      </c>
    </row>
    <row r="228" spans="1:65" s="71" customFormat="1" ht="16.5" customHeight="1">
      <c r="A228" s="65"/>
      <c r="B228" s="66"/>
      <c r="C228" s="246" t="s">
        <v>371</v>
      </c>
      <c r="D228" s="246" t="s">
        <v>198</v>
      </c>
      <c r="E228" s="247" t="s">
        <v>372</v>
      </c>
      <c r="F228" s="248" t="s">
        <v>373</v>
      </c>
      <c r="G228" s="249" t="s">
        <v>237</v>
      </c>
      <c r="H228" s="250">
        <v>1</v>
      </c>
      <c r="I228" s="29"/>
      <c r="J228" s="251">
        <f t="shared" si="20"/>
        <v>0</v>
      </c>
      <c r="K228" s="248" t="s">
        <v>150</v>
      </c>
      <c r="L228" s="252"/>
      <c r="M228" s="253" t="s">
        <v>1</v>
      </c>
      <c r="N228" s="254" t="s">
        <v>39</v>
      </c>
      <c r="O228" s="107"/>
      <c r="P228" s="218">
        <f t="shared" si="21"/>
        <v>0</v>
      </c>
      <c r="Q228" s="218">
        <v>9.7000000000000005E-4</v>
      </c>
      <c r="R228" s="218">
        <f t="shared" si="22"/>
        <v>9.7000000000000005E-4</v>
      </c>
      <c r="S228" s="218">
        <v>0</v>
      </c>
      <c r="T228" s="219">
        <f t="shared" si="23"/>
        <v>0</v>
      </c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R228" s="220" t="s">
        <v>292</v>
      </c>
      <c r="AT228" s="220" t="s">
        <v>198</v>
      </c>
      <c r="AU228" s="220" t="s">
        <v>84</v>
      </c>
      <c r="AY228" s="48" t="s">
        <v>144</v>
      </c>
      <c r="BE228" s="221">
        <f t="shared" si="24"/>
        <v>0</v>
      </c>
      <c r="BF228" s="221">
        <f t="shared" si="25"/>
        <v>0</v>
      </c>
      <c r="BG228" s="221">
        <f t="shared" si="26"/>
        <v>0</v>
      </c>
      <c r="BH228" s="221">
        <f t="shared" si="27"/>
        <v>0</v>
      </c>
      <c r="BI228" s="221">
        <f t="shared" si="28"/>
        <v>0</v>
      </c>
      <c r="BJ228" s="48" t="s">
        <v>82</v>
      </c>
      <c r="BK228" s="221">
        <f t="shared" si="29"/>
        <v>0</v>
      </c>
      <c r="BL228" s="48" t="s">
        <v>222</v>
      </c>
      <c r="BM228" s="220" t="s">
        <v>374</v>
      </c>
    </row>
    <row r="229" spans="1:65" s="71" customFormat="1" ht="24.15" customHeight="1">
      <c r="A229" s="65"/>
      <c r="B229" s="66"/>
      <c r="C229" s="210" t="s">
        <v>375</v>
      </c>
      <c r="D229" s="210" t="s">
        <v>146</v>
      </c>
      <c r="E229" s="211" t="s">
        <v>376</v>
      </c>
      <c r="F229" s="212" t="s">
        <v>377</v>
      </c>
      <c r="G229" s="213" t="s">
        <v>237</v>
      </c>
      <c r="H229" s="214">
        <v>2</v>
      </c>
      <c r="I229" s="25"/>
      <c r="J229" s="215">
        <f t="shared" si="20"/>
        <v>0</v>
      </c>
      <c r="K229" s="212" t="s">
        <v>150</v>
      </c>
      <c r="L229" s="66"/>
      <c r="M229" s="216" t="s">
        <v>1</v>
      </c>
      <c r="N229" s="217" t="s">
        <v>39</v>
      </c>
      <c r="O229" s="107"/>
      <c r="P229" s="218">
        <f t="shared" si="21"/>
        <v>0</v>
      </c>
      <c r="Q229" s="218">
        <v>0</v>
      </c>
      <c r="R229" s="218">
        <f t="shared" si="22"/>
        <v>0</v>
      </c>
      <c r="S229" s="218">
        <v>0</v>
      </c>
      <c r="T229" s="219">
        <f t="shared" si="23"/>
        <v>0</v>
      </c>
      <c r="U229" s="65"/>
      <c r="V229" s="65"/>
      <c r="W229" s="65"/>
      <c r="X229" s="65"/>
      <c r="Y229" s="65"/>
      <c r="Z229" s="65"/>
      <c r="AA229" s="65"/>
      <c r="AB229" s="65"/>
      <c r="AC229" s="65"/>
      <c r="AD229" s="65"/>
      <c r="AE229" s="65"/>
      <c r="AR229" s="220" t="s">
        <v>222</v>
      </c>
      <c r="AT229" s="220" t="s">
        <v>146</v>
      </c>
      <c r="AU229" s="220" t="s">
        <v>84</v>
      </c>
      <c r="AY229" s="48" t="s">
        <v>144</v>
      </c>
      <c r="BE229" s="221">
        <f t="shared" si="24"/>
        <v>0</v>
      </c>
      <c r="BF229" s="221">
        <f t="shared" si="25"/>
        <v>0</v>
      </c>
      <c r="BG229" s="221">
        <f t="shared" si="26"/>
        <v>0</v>
      </c>
      <c r="BH229" s="221">
        <f t="shared" si="27"/>
        <v>0</v>
      </c>
      <c r="BI229" s="221">
        <f t="shared" si="28"/>
        <v>0</v>
      </c>
      <c r="BJ229" s="48" t="s">
        <v>82</v>
      </c>
      <c r="BK229" s="221">
        <f t="shared" si="29"/>
        <v>0</v>
      </c>
      <c r="BL229" s="48" t="s">
        <v>222</v>
      </c>
      <c r="BM229" s="220" t="s">
        <v>378</v>
      </c>
    </row>
    <row r="230" spans="1:65" s="71" customFormat="1" ht="24.15" customHeight="1">
      <c r="A230" s="65"/>
      <c r="B230" s="66"/>
      <c r="C230" s="210" t="s">
        <v>379</v>
      </c>
      <c r="D230" s="210" t="s">
        <v>146</v>
      </c>
      <c r="E230" s="211" t="s">
        <v>380</v>
      </c>
      <c r="F230" s="212" t="s">
        <v>381</v>
      </c>
      <c r="G230" s="213" t="s">
        <v>237</v>
      </c>
      <c r="H230" s="214">
        <v>1</v>
      </c>
      <c r="I230" s="25"/>
      <c r="J230" s="215">
        <f t="shared" si="20"/>
        <v>0</v>
      </c>
      <c r="K230" s="212" t="s">
        <v>150</v>
      </c>
      <c r="L230" s="66"/>
      <c r="M230" s="216" t="s">
        <v>1</v>
      </c>
      <c r="N230" s="217" t="s">
        <v>39</v>
      </c>
      <c r="O230" s="107"/>
      <c r="P230" s="218">
        <f t="shared" si="21"/>
        <v>0</v>
      </c>
      <c r="Q230" s="218">
        <v>0</v>
      </c>
      <c r="R230" s="218">
        <f t="shared" si="22"/>
        <v>0</v>
      </c>
      <c r="S230" s="218">
        <v>0</v>
      </c>
      <c r="T230" s="219">
        <f t="shared" si="23"/>
        <v>0</v>
      </c>
      <c r="U230" s="65"/>
      <c r="V230" s="65"/>
      <c r="W230" s="65"/>
      <c r="X230" s="65"/>
      <c r="Y230" s="65"/>
      <c r="Z230" s="65"/>
      <c r="AA230" s="65"/>
      <c r="AB230" s="65"/>
      <c r="AC230" s="65"/>
      <c r="AD230" s="65"/>
      <c r="AE230" s="65"/>
      <c r="AR230" s="220" t="s">
        <v>222</v>
      </c>
      <c r="AT230" s="220" t="s">
        <v>146</v>
      </c>
      <c r="AU230" s="220" t="s">
        <v>84</v>
      </c>
      <c r="AY230" s="48" t="s">
        <v>144</v>
      </c>
      <c r="BE230" s="221">
        <f t="shared" si="24"/>
        <v>0</v>
      </c>
      <c r="BF230" s="221">
        <f t="shared" si="25"/>
        <v>0</v>
      </c>
      <c r="BG230" s="221">
        <f t="shared" si="26"/>
        <v>0</v>
      </c>
      <c r="BH230" s="221">
        <f t="shared" si="27"/>
        <v>0</v>
      </c>
      <c r="BI230" s="221">
        <f t="shared" si="28"/>
        <v>0</v>
      </c>
      <c r="BJ230" s="48" t="s">
        <v>82</v>
      </c>
      <c r="BK230" s="221">
        <f t="shared" si="29"/>
        <v>0</v>
      </c>
      <c r="BL230" s="48" t="s">
        <v>222</v>
      </c>
      <c r="BM230" s="220" t="s">
        <v>382</v>
      </c>
    </row>
    <row r="231" spans="1:65" s="71" customFormat="1" ht="24.15" customHeight="1">
      <c r="A231" s="65"/>
      <c r="B231" s="66"/>
      <c r="C231" s="210" t="s">
        <v>383</v>
      </c>
      <c r="D231" s="210" t="s">
        <v>146</v>
      </c>
      <c r="E231" s="211" t="s">
        <v>384</v>
      </c>
      <c r="F231" s="212" t="s">
        <v>385</v>
      </c>
      <c r="G231" s="213" t="s">
        <v>237</v>
      </c>
      <c r="H231" s="214">
        <v>1</v>
      </c>
      <c r="I231" s="25"/>
      <c r="J231" s="215">
        <f t="shared" si="20"/>
        <v>0</v>
      </c>
      <c r="K231" s="212" t="s">
        <v>150</v>
      </c>
      <c r="L231" s="66"/>
      <c r="M231" s="216" t="s">
        <v>1</v>
      </c>
      <c r="N231" s="217" t="s">
        <v>39</v>
      </c>
      <c r="O231" s="107"/>
      <c r="P231" s="218">
        <f t="shared" si="21"/>
        <v>0</v>
      </c>
      <c r="Q231" s="218">
        <v>1.48E-3</v>
      </c>
      <c r="R231" s="218">
        <f t="shared" si="22"/>
        <v>1.48E-3</v>
      </c>
      <c r="S231" s="218">
        <v>0</v>
      </c>
      <c r="T231" s="219">
        <f t="shared" si="23"/>
        <v>0</v>
      </c>
      <c r="U231" s="65"/>
      <c r="V231" s="65"/>
      <c r="W231" s="65"/>
      <c r="X231" s="65"/>
      <c r="Y231" s="65"/>
      <c r="Z231" s="65"/>
      <c r="AA231" s="65"/>
      <c r="AB231" s="65"/>
      <c r="AC231" s="65"/>
      <c r="AD231" s="65"/>
      <c r="AE231" s="65"/>
      <c r="AR231" s="220" t="s">
        <v>222</v>
      </c>
      <c r="AT231" s="220" t="s">
        <v>146</v>
      </c>
      <c r="AU231" s="220" t="s">
        <v>84</v>
      </c>
      <c r="AY231" s="48" t="s">
        <v>144</v>
      </c>
      <c r="BE231" s="221">
        <f t="shared" si="24"/>
        <v>0</v>
      </c>
      <c r="BF231" s="221">
        <f t="shared" si="25"/>
        <v>0</v>
      </c>
      <c r="BG231" s="221">
        <f t="shared" si="26"/>
        <v>0</v>
      </c>
      <c r="BH231" s="221">
        <f t="shared" si="27"/>
        <v>0</v>
      </c>
      <c r="BI231" s="221">
        <f t="shared" si="28"/>
        <v>0</v>
      </c>
      <c r="BJ231" s="48" t="s">
        <v>82</v>
      </c>
      <c r="BK231" s="221">
        <f t="shared" si="29"/>
        <v>0</v>
      </c>
      <c r="BL231" s="48" t="s">
        <v>222</v>
      </c>
      <c r="BM231" s="220" t="s">
        <v>386</v>
      </c>
    </row>
    <row r="232" spans="1:65" s="71" customFormat="1" ht="24.15" customHeight="1">
      <c r="A232" s="65"/>
      <c r="B232" s="66"/>
      <c r="C232" s="210" t="s">
        <v>387</v>
      </c>
      <c r="D232" s="210" t="s">
        <v>146</v>
      </c>
      <c r="E232" s="211" t="s">
        <v>388</v>
      </c>
      <c r="F232" s="212" t="s">
        <v>389</v>
      </c>
      <c r="G232" s="213" t="s">
        <v>237</v>
      </c>
      <c r="H232" s="214">
        <v>1</v>
      </c>
      <c r="I232" s="25"/>
      <c r="J232" s="215">
        <f t="shared" si="20"/>
        <v>0</v>
      </c>
      <c r="K232" s="212" t="s">
        <v>150</v>
      </c>
      <c r="L232" s="66"/>
      <c r="M232" s="216" t="s">
        <v>1</v>
      </c>
      <c r="N232" s="217" t="s">
        <v>39</v>
      </c>
      <c r="O232" s="107"/>
      <c r="P232" s="218">
        <f t="shared" si="21"/>
        <v>0</v>
      </c>
      <c r="Q232" s="218">
        <v>2.2699999999999999E-3</v>
      </c>
      <c r="R232" s="218">
        <f t="shared" si="22"/>
        <v>2.2699999999999999E-3</v>
      </c>
      <c r="S232" s="218">
        <v>0</v>
      </c>
      <c r="T232" s="219">
        <f t="shared" si="23"/>
        <v>0</v>
      </c>
      <c r="U232" s="65"/>
      <c r="V232" s="65"/>
      <c r="W232" s="65"/>
      <c r="X232" s="65"/>
      <c r="Y232" s="65"/>
      <c r="Z232" s="65"/>
      <c r="AA232" s="65"/>
      <c r="AB232" s="65"/>
      <c r="AC232" s="65"/>
      <c r="AD232" s="65"/>
      <c r="AE232" s="65"/>
      <c r="AR232" s="220" t="s">
        <v>222</v>
      </c>
      <c r="AT232" s="220" t="s">
        <v>146</v>
      </c>
      <c r="AU232" s="220" t="s">
        <v>84</v>
      </c>
      <c r="AY232" s="48" t="s">
        <v>144</v>
      </c>
      <c r="BE232" s="221">
        <f t="shared" si="24"/>
        <v>0</v>
      </c>
      <c r="BF232" s="221">
        <f t="shared" si="25"/>
        <v>0</v>
      </c>
      <c r="BG232" s="221">
        <f t="shared" si="26"/>
        <v>0</v>
      </c>
      <c r="BH232" s="221">
        <f t="shared" si="27"/>
        <v>0</v>
      </c>
      <c r="BI232" s="221">
        <f t="shared" si="28"/>
        <v>0</v>
      </c>
      <c r="BJ232" s="48" t="s">
        <v>82</v>
      </c>
      <c r="BK232" s="221">
        <f t="shared" si="29"/>
        <v>0</v>
      </c>
      <c r="BL232" s="48" t="s">
        <v>222</v>
      </c>
      <c r="BM232" s="220" t="s">
        <v>390</v>
      </c>
    </row>
    <row r="233" spans="1:65" s="71" customFormat="1" ht="24.15" customHeight="1">
      <c r="A233" s="65"/>
      <c r="B233" s="66"/>
      <c r="C233" s="210" t="s">
        <v>391</v>
      </c>
      <c r="D233" s="210" t="s">
        <v>146</v>
      </c>
      <c r="E233" s="211" t="s">
        <v>392</v>
      </c>
      <c r="F233" s="212" t="s">
        <v>393</v>
      </c>
      <c r="G233" s="213" t="s">
        <v>237</v>
      </c>
      <c r="H233" s="214">
        <v>1</v>
      </c>
      <c r="I233" s="25"/>
      <c r="J233" s="215">
        <f t="shared" si="20"/>
        <v>0</v>
      </c>
      <c r="K233" s="212" t="s">
        <v>1</v>
      </c>
      <c r="L233" s="66"/>
      <c r="M233" s="216" t="s">
        <v>1</v>
      </c>
      <c r="N233" s="217" t="s">
        <v>39</v>
      </c>
      <c r="O233" s="107"/>
      <c r="P233" s="218">
        <f t="shared" si="21"/>
        <v>0</v>
      </c>
      <c r="Q233" s="218">
        <v>1.4999999999999999E-4</v>
      </c>
      <c r="R233" s="218">
        <f t="shared" si="22"/>
        <v>1.4999999999999999E-4</v>
      </c>
      <c r="S233" s="218">
        <v>0</v>
      </c>
      <c r="T233" s="219">
        <f t="shared" si="23"/>
        <v>0</v>
      </c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R233" s="220" t="s">
        <v>222</v>
      </c>
      <c r="AT233" s="220" t="s">
        <v>146</v>
      </c>
      <c r="AU233" s="220" t="s">
        <v>84</v>
      </c>
      <c r="AY233" s="48" t="s">
        <v>144</v>
      </c>
      <c r="BE233" s="221">
        <f t="shared" si="24"/>
        <v>0</v>
      </c>
      <c r="BF233" s="221">
        <f t="shared" si="25"/>
        <v>0</v>
      </c>
      <c r="BG233" s="221">
        <f t="shared" si="26"/>
        <v>0</v>
      </c>
      <c r="BH233" s="221">
        <f t="shared" si="27"/>
        <v>0</v>
      </c>
      <c r="BI233" s="221">
        <f t="shared" si="28"/>
        <v>0</v>
      </c>
      <c r="BJ233" s="48" t="s">
        <v>82</v>
      </c>
      <c r="BK233" s="221">
        <f t="shared" si="29"/>
        <v>0</v>
      </c>
      <c r="BL233" s="48" t="s">
        <v>222</v>
      </c>
      <c r="BM233" s="220" t="s">
        <v>394</v>
      </c>
    </row>
    <row r="234" spans="1:65" s="71" customFormat="1" ht="24.15" customHeight="1">
      <c r="A234" s="65"/>
      <c r="B234" s="66"/>
      <c r="C234" s="210" t="s">
        <v>395</v>
      </c>
      <c r="D234" s="210" t="s">
        <v>146</v>
      </c>
      <c r="E234" s="211" t="s">
        <v>396</v>
      </c>
      <c r="F234" s="212" t="s">
        <v>397</v>
      </c>
      <c r="G234" s="213" t="s">
        <v>309</v>
      </c>
      <c r="H234" s="214">
        <v>65</v>
      </c>
      <c r="I234" s="25"/>
      <c r="J234" s="215">
        <f t="shared" si="20"/>
        <v>0</v>
      </c>
      <c r="K234" s="212" t="s">
        <v>150</v>
      </c>
      <c r="L234" s="66"/>
      <c r="M234" s="216" t="s">
        <v>1</v>
      </c>
      <c r="N234" s="217" t="s">
        <v>39</v>
      </c>
      <c r="O234" s="107"/>
      <c r="P234" s="218">
        <f t="shared" si="21"/>
        <v>0</v>
      </c>
      <c r="Q234" s="218">
        <v>0</v>
      </c>
      <c r="R234" s="218">
        <f t="shared" si="22"/>
        <v>0</v>
      </c>
      <c r="S234" s="218">
        <v>0</v>
      </c>
      <c r="T234" s="219">
        <f t="shared" si="23"/>
        <v>0</v>
      </c>
      <c r="U234" s="65"/>
      <c r="V234" s="65"/>
      <c r="W234" s="65"/>
      <c r="X234" s="65"/>
      <c r="Y234" s="65"/>
      <c r="Z234" s="65"/>
      <c r="AA234" s="65"/>
      <c r="AB234" s="65"/>
      <c r="AC234" s="65"/>
      <c r="AD234" s="65"/>
      <c r="AE234" s="65"/>
      <c r="AR234" s="220" t="s">
        <v>222</v>
      </c>
      <c r="AT234" s="220" t="s">
        <v>146</v>
      </c>
      <c r="AU234" s="220" t="s">
        <v>84</v>
      </c>
      <c r="AY234" s="48" t="s">
        <v>144</v>
      </c>
      <c r="BE234" s="221">
        <f t="shared" si="24"/>
        <v>0</v>
      </c>
      <c r="BF234" s="221">
        <f t="shared" si="25"/>
        <v>0</v>
      </c>
      <c r="BG234" s="221">
        <f t="shared" si="26"/>
        <v>0</v>
      </c>
      <c r="BH234" s="221">
        <f t="shared" si="27"/>
        <v>0</v>
      </c>
      <c r="BI234" s="221">
        <f t="shared" si="28"/>
        <v>0</v>
      </c>
      <c r="BJ234" s="48" t="s">
        <v>82</v>
      </c>
      <c r="BK234" s="221">
        <f t="shared" si="29"/>
        <v>0</v>
      </c>
      <c r="BL234" s="48" t="s">
        <v>222</v>
      </c>
      <c r="BM234" s="220" t="s">
        <v>398</v>
      </c>
    </row>
    <row r="235" spans="1:65" s="71" customFormat="1" ht="24.15" customHeight="1">
      <c r="A235" s="65"/>
      <c r="B235" s="66"/>
      <c r="C235" s="210" t="s">
        <v>399</v>
      </c>
      <c r="D235" s="210" t="s">
        <v>146</v>
      </c>
      <c r="E235" s="211" t="s">
        <v>400</v>
      </c>
      <c r="F235" s="212" t="s">
        <v>401</v>
      </c>
      <c r="G235" s="213" t="s">
        <v>309</v>
      </c>
      <c r="H235" s="214">
        <v>15</v>
      </c>
      <c r="I235" s="25"/>
      <c r="J235" s="215">
        <f t="shared" si="20"/>
        <v>0</v>
      </c>
      <c r="K235" s="212" t="s">
        <v>150</v>
      </c>
      <c r="L235" s="66"/>
      <c r="M235" s="216" t="s">
        <v>1</v>
      </c>
      <c r="N235" s="217" t="s">
        <v>39</v>
      </c>
      <c r="O235" s="107"/>
      <c r="P235" s="218">
        <f t="shared" si="21"/>
        <v>0</v>
      </c>
      <c r="Q235" s="218">
        <v>0</v>
      </c>
      <c r="R235" s="218">
        <f t="shared" si="22"/>
        <v>0</v>
      </c>
      <c r="S235" s="218">
        <v>0</v>
      </c>
      <c r="T235" s="219">
        <f t="shared" si="23"/>
        <v>0</v>
      </c>
      <c r="U235" s="65"/>
      <c r="V235" s="65"/>
      <c r="W235" s="65"/>
      <c r="X235" s="65"/>
      <c r="Y235" s="65"/>
      <c r="Z235" s="65"/>
      <c r="AA235" s="65"/>
      <c r="AB235" s="65"/>
      <c r="AC235" s="65"/>
      <c r="AD235" s="65"/>
      <c r="AE235" s="65"/>
      <c r="AR235" s="220" t="s">
        <v>222</v>
      </c>
      <c r="AT235" s="220" t="s">
        <v>146</v>
      </c>
      <c r="AU235" s="220" t="s">
        <v>84</v>
      </c>
      <c r="AY235" s="48" t="s">
        <v>144</v>
      </c>
      <c r="BE235" s="221">
        <f t="shared" si="24"/>
        <v>0</v>
      </c>
      <c r="BF235" s="221">
        <f t="shared" si="25"/>
        <v>0</v>
      </c>
      <c r="BG235" s="221">
        <f t="shared" si="26"/>
        <v>0</v>
      </c>
      <c r="BH235" s="221">
        <f t="shared" si="27"/>
        <v>0</v>
      </c>
      <c r="BI235" s="221">
        <f t="shared" si="28"/>
        <v>0</v>
      </c>
      <c r="BJ235" s="48" t="s">
        <v>82</v>
      </c>
      <c r="BK235" s="221">
        <f t="shared" si="29"/>
        <v>0</v>
      </c>
      <c r="BL235" s="48" t="s">
        <v>222</v>
      </c>
      <c r="BM235" s="220" t="s">
        <v>402</v>
      </c>
    </row>
    <row r="236" spans="1:65" s="71" customFormat="1" ht="49.05" customHeight="1">
      <c r="A236" s="65"/>
      <c r="B236" s="66"/>
      <c r="C236" s="210" t="s">
        <v>403</v>
      </c>
      <c r="D236" s="210" t="s">
        <v>146</v>
      </c>
      <c r="E236" s="211" t="s">
        <v>404</v>
      </c>
      <c r="F236" s="212" t="s">
        <v>405</v>
      </c>
      <c r="G236" s="213" t="s">
        <v>181</v>
      </c>
      <c r="H236" s="214">
        <v>0.17399999999999999</v>
      </c>
      <c r="I236" s="25"/>
      <c r="J236" s="215">
        <f t="shared" si="20"/>
        <v>0</v>
      </c>
      <c r="K236" s="212" t="s">
        <v>150</v>
      </c>
      <c r="L236" s="66"/>
      <c r="M236" s="216" t="s">
        <v>1</v>
      </c>
      <c r="N236" s="217" t="s">
        <v>39</v>
      </c>
      <c r="O236" s="107"/>
      <c r="P236" s="218">
        <f t="shared" si="21"/>
        <v>0</v>
      </c>
      <c r="Q236" s="218">
        <v>0</v>
      </c>
      <c r="R236" s="218">
        <f t="shared" si="22"/>
        <v>0</v>
      </c>
      <c r="S236" s="218">
        <v>0</v>
      </c>
      <c r="T236" s="219">
        <f t="shared" si="23"/>
        <v>0</v>
      </c>
      <c r="U236" s="65"/>
      <c r="V236" s="65"/>
      <c r="W236" s="65"/>
      <c r="X236" s="65"/>
      <c r="Y236" s="65"/>
      <c r="Z236" s="65"/>
      <c r="AA236" s="65"/>
      <c r="AB236" s="65"/>
      <c r="AC236" s="65"/>
      <c r="AD236" s="65"/>
      <c r="AE236" s="65"/>
      <c r="AR236" s="220" t="s">
        <v>222</v>
      </c>
      <c r="AT236" s="220" t="s">
        <v>146</v>
      </c>
      <c r="AU236" s="220" t="s">
        <v>84</v>
      </c>
      <c r="AY236" s="48" t="s">
        <v>144</v>
      </c>
      <c r="BE236" s="221">
        <f t="shared" si="24"/>
        <v>0</v>
      </c>
      <c r="BF236" s="221">
        <f t="shared" si="25"/>
        <v>0</v>
      </c>
      <c r="BG236" s="221">
        <f t="shared" si="26"/>
        <v>0</v>
      </c>
      <c r="BH236" s="221">
        <f t="shared" si="27"/>
        <v>0</v>
      </c>
      <c r="BI236" s="221">
        <f t="shared" si="28"/>
        <v>0</v>
      </c>
      <c r="BJ236" s="48" t="s">
        <v>82</v>
      </c>
      <c r="BK236" s="221">
        <f t="shared" si="29"/>
        <v>0</v>
      </c>
      <c r="BL236" s="48" t="s">
        <v>222</v>
      </c>
      <c r="BM236" s="220" t="s">
        <v>406</v>
      </c>
    </row>
    <row r="237" spans="1:65" s="197" customFormat="1" ht="22.8" customHeight="1">
      <c r="B237" s="198"/>
      <c r="D237" s="199" t="s">
        <v>73</v>
      </c>
      <c r="E237" s="208" t="s">
        <v>407</v>
      </c>
      <c r="F237" s="208" t="s">
        <v>408</v>
      </c>
      <c r="I237" s="24"/>
      <c r="J237" s="209">
        <f>BK237</f>
        <v>0</v>
      </c>
      <c r="L237" s="198"/>
      <c r="M237" s="202"/>
      <c r="N237" s="203"/>
      <c r="O237" s="203"/>
      <c r="P237" s="204">
        <f>SUM(P238:P246)</f>
        <v>0</v>
      </c>
      <c r="Q237" s="203"/>
      <c r="R237" s="204">
        <f>SUM(R238:R246)</f>
        <v>3.670000000000001E-2</v>
      </c>
      <c r="S237" s="203"/>
      <c r="T237" s="205">
        <f>SUM(T238:T246)</f>
        <v>0</v>
      </c>
      <c r="AR237" s="199" t="s">
        <v>84</v>
      </c>
      <c r="AT237" s="206" t="s">
        <v>73</v>
      </c>
      <c r="AU237" s="206" t="s">
        <v>82</v>
      </c>
      <c r="AY237" s="199" t="s">
        <v>144</v>
      </c>
      <c r="BK237" s="207">
        <f>SUM(BK238:BK246)</f>
        <v>0</v>
      </c>
    </row>
    <row r="238" spans="1:65" s="71" customFormat="1" ht="24.15" customHeight="1">
      <c r="A238" s="65"/>
      <c r="B238" s="66"/>
      <c r="C238" s="210" t="s">
        <v>409</v>
      </c>
      <c r="D238" s="210" t="s">
        <v>146</v>
      </c>
      <c r="E238" s="211" t="s">
        <v>410</v>
      </c>
      <c r="F238" s="212" t="s">
        <v>411</v>
      </c>
      <c r="G238" s="213" t="s">
        <v>237</v>
      </c>
      <c r="H238" s="214">
        <v>2</v>
      </c>
      <c r="I238" s="25"/>
      <c r="J238" s="215">
        <f>ROUND(I238*H238,2)</f>
        <v>0</v>
      </c>
      <c r="K238" s="212" t="s">
        <v>150</v>
      </c>
      <c r="L238" s="66"/>
      <c r="M238" s="216" t="s">
        <v>1</v>
      </c>
      <c r="N238" s="217" t="s">
        <v>39</v>
      </c>
      <c r="O238" s="107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65"/>
      <c r="V238" s="65"/>
      <c r="W238" s="65"/>
      <c r="X238" s="65"/>
      <c r="Y238" s="65"/>
      <c r="Z238" s="65"/>
      <c r="AA238" s="65"/>
      <c r="AB238" s="65"/>
      <c r="AC238" s="65"/>
      <c r="AD238" s="65"/>
      <c r="AE238" s="65"/>
      <c r="AR238" s="220" t="s">
        <v>222</v>
      </c>
      <c r="AT238" s="220" t="s">
        <v>146</v>
      </c>
      <c r="AU238" s="220" t="s">
        <v>84</v>
      </c>
      <c r="AY238" s="48" t="s">
        <v>144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48" t="s">
        <v>82</v>
      </c>
      <c r="BK238" s="221">
        <f>ROUND(I238*H238,2)</f>
        <v>0</v>
      </c>
      <c r="BL238" s="48" t="s">
        <v>222</v>
      </c>
      <c r="BM238" s="220" t="s">
        <v>412</v>
      </c>
    </row>
    <row r="239" spans="1:65" s="71" customFormat="1" ht="19.2">
      <c r="A239" s="65"/>
      <c r="B239" s="66"/>
      <c r="C239" s="65"/>
      <c r="D239" s="224" t="s">
        <v>341</v>
      </c>
      <c r="E239" s="65"/>
      <c r="F239" s="255" t="s">
        <v>413</v>
      </c>
      <c r="G239" s="65"/>
      <c r="H239" s="65"/>
      <c r="I239" s="30"/>
      <c r="J239" s="65"/>
      <c r="K239" s="65"/>
      <c r="L239" s="66"/>
      <c r="M239" s="256"/>
      <c r="N239" s="257"/>
      <c r="O239" s="107"/>
      <c r="P239" s="107"/>
      <c r="Q239" s="107"/>
      <c r="R239" s="107"/>
      <c r="S239" s="107"/>
      <c r="T239" s="108"/>
      <c r="U239" s="65"/>
      <c r="V239" s="65"/>
      <c r="W239" s="65"/>
      <c r="X239" s="65"/>
      <c r="Y239" s="65"/>
      <c r="Z239" s="65"/>
      <c r="AA239" s="65"/>
      <c r="AB239" s="65"/>
      <c r="AC239" s="65"/>
      <c r="AD239" s="65"/>
      <c r="AE239" s="65"/>
      <c r="AT239" s="48" t="s">
        <v>341</v>
      </c>
      <c r="AU239" s="48" t="s">
        <v>84</v>
      </c>
    </row>
    <row r="240" spans="1:65" s="71" customFormat="1" ht="33" customHeight="1">
      <c r="A240" s="65"/>
      <c r="B240" s="66"/>
      <c r="C240" s="210" t="s">
        <v>414</v>
      </c>
      <c r="D240" s="210" t="s">
        <v>146</v>
      </c>
      <c r="E240" s="211" t="s">
        <v>415</v>
      </c>
      <c r="F240" s="212" t="s">
        <v>416</v>
      </c>
      <c r="G240" s="213" t="s">
        <v>309</v>
      </c>
      <c r="H240" s="214">
        <v>10</v>
      </c>
      <c r="I240" s="25"/>
      <c r="J240" s="215">
        <f t="shared" ref="J240:J246" si="30">ROUND(I240*H240,2)</f>
        <v>0</v>
      </c>
      <c r="K240" s="212" t="s">
        <v>150</v>
      </c>
      <c r="L240" s="66"/>
      <c r="M240" s="216" t="s">
        <v>1</v>
      </c>
      <c r="N240" s="217" t="s">
        <v>39</v>
      </c>
      <c r="O240" s="107"/>
      <c r="P240" s="218">
        <f t="shared" ref="P240:P246" si="31">O240*H240</f>
        <v>0</v>
      </c>
      <c r="Q240" s="218">
        <v>9.7999999999999997E-4</v>
      </c>
      <c r="R240" s="218">
        <f t="shared" ref="R240:R246" si="32">Q240*H240</f>
        <v>9.7999999999999997E-3</v>
      </c>
      <c r="S240" s="218">
        <v>0</v>
      </c>
      <c r="T240" s="219">
        <f t="shared" ref="T240:T246" si="33">S240*H240</f>
        <v>0</v>
      </c>
      <c r="U240" s="65"/>
      <c r="V240" s="65"/>
      <c r="W240" s="65"/>
      <c r="X240" s="65"/>
      <c r="Y240" s="65"/>
      <c r="Z240" s="65"/>
      <c r="AA240" s="65"/>
      <c r="AB240" s="65"/>
      <c r="AC240" s="65"/>
      <c r="AD240" s="65"/>
      <c r="AE240" s="65"/>
      <c r="AR240" s="220" t="s">
        <v>222</v>
      </c>
      <c r="AT240" s="220" t="s">
        <v>146</v>
      </c>
      <c r="AU240" s="220" t="s">
        <v>84</v>
      </c>
      <c r="AY240" s="48" t="s">
        <v>144</v>
      </c>
      <c r="BE240" s="221">
        <f t="shared" ref="BE240:BE246" si="34">IF(N240="základní",J240,0)</f>
        <v>0</v>
      </c>
      <c r="BF240" s="221">
        <f t="shared" ref="BF240:BF246" si="35">IF(N240="snížená",J240,0)</f>
        <v>0</v>
      </c>
      <c r="BG240" s="221">
        <f t="shared" ref="BG240:BG246" si="36">IF(N240="zákl. přenesená",J240,0)</f>
        <v>0</v>
      </c>
      <c r="BH240" s="221">
        <f t="shared" ref="BH240:BH246" si="37">IF(N240="sníž. přenesená",J240,0)</f>
        <v>0</v>
      </c>
      <c r="BI240" s="221">
        <f t="shared" ref="BI240:BI246" si="38">IF(N240="nulová",J240,0)</f>
        <v>0</v>
      </c>
      <c r="BJ240" s="48" t="s">
        <v>82</v>
      </c>
      <c r="BK240" s="221">
        <f t="shared" ref="BK240:BK246" si="39">ROUND(I240*H240,2)</f>
        <v>0</v>
      </c>
      <c r="BL240" s="48" t="s">
        <v>222</v>
      </c>
      <c r="BM240" s="220" t="s">
        <v>417</v>
      </c>
    </row>
    <row r="241" spans="1:65" s="71" customFormat="1" ht="33" customHeight="1">
      <c r="A241" s="65"/>
      <c r="B241" s="66"/>
      <c r="C241" s="210" t="s">
        <v>418</v>
      </c>
      <c r="D241" s="210" t="s">
        <v>146</v>
      </c>
      <c r="E241" s="211" t="s">
        <v>419</v>
      </c>
      <c r="F241" s="212" t="s">
        <v>420</v>
      </c>
      <c r="G241" s="213" t="s">
        <v>309</v>
      </c>
      <c r="H241" s="214">
        <v>20</v>
      </c>
      <c r="I241" s="25"/>
      <c r="J241" s="215">
        <f t="shared" si="30"/>
        <v>0</v>
      </c>
      <c r="K241" s="212" t="s">
        <v>150</v>
      </c>
      <c r="L241" s="66"/>
      <c r="M241" s="216" t="s">
        <v>1</v>
      </c>
      <c r="N241" s="217" t="s">
        <v>39</v>
      </c>
      <c r="O241" s="107"/>
      <c r="P241" s="218">
        <f t="shared" si="31"/>
        <v>0</v>
      </c>
      <c r="Q241" s="218">
        <v>1.2600000000000001E-3</v>
      </c>
      <c r="R241" s="218">
        <f t="shared" si="32"/>
        <v>2.52E-2</v>
      </c>
      <c r="S241" s="218">
        <v>0</v>
      </c>
      <c r="T241" s="219">
        <f t="shared" si="33"/>
        <v>0</v>
      </c>
      <c r="U241" s="65"/>
      <c r="V241" s="65"/>
      <c r="W241" s="65"/>
      <c r="X241" s="65"/>
      <c r="Y241" s="65"/>
      <c r="Z241" s="65"/>
      <c r="AA241" s="65"/>
      <c r="AB241" s="65"/>
      <c r="AC241" s="65"/>
      <c r="AD241" s="65"/>
      <c r="AE241" s="65"/>
      <c r="AR241" s="220" t="s">
        <v>222</v>
      </c>
      <c r="AT241" s="220" t="s">
        <v>146</v>
      </c>
      <c r="AU241" s="220" t="s">
        <v>84</v>
      </c>
      <c r="AY241" s="48" t="s">
        <v>144</v>
      </c>
      <c r="BE241" s="221">
        <f t="shared" si="34"/>
        <v>0</v>
      </c>
      <c r="BF241" s="221">
        <f t="shared" si="35"/>
        <v>0</v>
      </c>
      <c r="BG241" s="221">
        <f t="shared" si="36"/>
        <v>0</v>
      </c>
      <c r="BH241" s="221">
        <f t="shared" si="37"/>
        <v>0</v>
      </c>
      <c r="BI241" s="221">
        <f t="shared" si="38"/>
        <v>0</v>
      </c>
      <c r="BJ241" s="48" t="s">
        <v>82</v>
      </c>
      <c r="BK241" s="221">
        <f t="shared" si="39"/>
        <v>0</v>
      </c>
      <c r="BL241" s="48" t="s">
        <v>222</v>
      </c>
      <c r="BM241" s="220" t="s">
        <v>421</v>
      </c>
    </row>
    <row r="242" spans="1:65" s="71" customFormat="1" ht="24.15" customHeight="1">
      <c r="A242" s="65"/>
      <c r="B242" s="66"/>
      <c r="C242" s="210" t="s">
        <v>422</v>
      </c>
      <c r="D242" s="210" t="s">
        <v>146</v>
      </c>
      <c r="E242" s="211" t="s">
        <v>423</v>
      </c>
      <c r="F242" s="212" t="s">
        <v>424</v>
      </c>
      <c r="G242" s="213" t="s">
        <v>237</v>
      </c>
      <c r="H242" s="214">
        <v>5</v>
      </c>
      <c r="I242" s="25"/>
      <c r="J242" s="215">
        <f t="shared" si="30"/>
        <v>0</v>
      </c>
      <c r="K242" s="212" t="s">
        <v>150</v>
      </c>
      <c r="L242" s="66"/>
      <c r="M242" s="216" t="s">
        <v>1</v>
      </c>
      <c r="N242" s="217" t="s">
        <v>39</v>
      </c>
      <c r="O242" s="107"/>
      <c r="P242" s="218">
        <f t="shared" si="31"/>
        <v>0</v>
      </c>
      <c r="Q242" s="218">
        <v>0</v>
      </c>
      <c r="R242" s="218">
        <f t="shared" si="32"/>
        <v>0</v>
      </c>
      <c r="S242" s="218">
        <v>0</v>
      </c>
      <c r="T242" s="219">
        <f t="shared" si="33"/>
        <v>0</v>
      </c>
      <c r="U242" s="65"/>
      <c r="V242" s="65"/>
      <c r="W242" s="65"/>
      <c r="X242" s="65"/>
      <c r="Y242" s="65"/>
      <c r="Z242" s="65"/>
      <c r="AA242" s="65"/>
      <c r="AB242" s="65"/>
      <c r="AC242" s="65"/>
      <c r="AD242" s="65"/>
      <c r="AE242" s="65"/>
      <c r="AR242" s="220" t="s">
        <v>222</v>
      </c>
      <c r="AT242" s="220" t="s">
        <v>146</v>
      </c>
      <c r="AU242" s="220" t="s">
        <v>84</v>
      </c>
      <c r="AY242" s="48" t="s">
        <v>144</v>
      </c>
      <c r="BE242" s="221">
        <f t="shared" si="34"/>
        <v>0</v>
      </c>
      <c r="BF242" s="221">
        <f t="shared" si="35"/>
        <v>0</v>
      </c>
      <c r="BG242" s="221">
        <f t="shared" si="36"/>
        <v>0</v>
      </c>
      <c r="BH242" s="221">
        <f t="shared" si="37"/>
        <v>0</v>
      </c>
      <c r="BI242" s="221">
        <f t="shared" si="38"/>
        <v>0</v>
      </c>
      <c r="BJ242" s="48" t="s">
        <v>82</v>
      </c>
      <c r="BK242" s="221">
        <f t="shared" si="39"/>
        <v>0</v>
      </c>
      <c r="BL242" s="48" t="s">
        <v>222</v>
      </c>
      <c r="BM242" s="220" t="s">
        <v>425</v>
      </c>
    </row>
    <row r="243" spans="1:65" s="71" customFormat="1" ht="33" customHeight="1">
      <c r="A243" s="65"/>
      <c r="B243" s="66"/>
      <c r="C243" s="210" t="s">
        <v>426</v>
      </c>
      <c r="D243" s="210" t="s">
        <v>146</v>
      </c>
      <c r="E243" s="211" t="s">
        <v>427</v>
      </c>
      <c r="F243" s="212" t="s">
        <v>428</v>
      </c>
      <c r="G243" s="213" t="s">
        <v>237</v>
      </c>
      <c r="H243" s="214">
        <v>2</v>
      </c>
      <c r="I243" s="25"/>
      <c r="J243" s="215">
        <f t="shared" si="30"/>
        <v>0</v>
      </c>
      <c r="K243" s="212" t="s">
        <v>150</v>
      </c>
      <c r="L243" s="66"/>
      <c r="M243" s="216" t="s">
        <v>1</v>
      </c>
      <c r="N243" s="217" t="s">
        <v>39</v>
      </c>
      <c r="O243" s="107"/>
      <c r="P243" s="218">
        <f t="shared" si="31"/>
        <v>0</v>
      </c>
      <c r="Q243" s="218">
        <v>4.0000000000000002E-4</v>
      </c>
      <c r="R243" s="218">
        <f t="shared" si="32"/>
        <v>8.0000000000000004E-4</v>
      </c>
      <c r="S243" s="218">
        <v>0</v>
      </c>
      <c r="T243" s="219">
        <f t="shared" si="33"/>
        <v>0</v>
      </c>
      <c r="U243" s="65"/>
      <c r="V243" s="65"/>
      <c r="W243" s="65"/>
      <c r="X243" s="65"/>
      <c r="Y243" s="65"/>
      <c r="Z243" s="65"/>
      <c r="AA243" s="65"/>
      <c r="AB243" s="65"/>
      <c r="AC243" s="65"/>
      <c r="AD243" s="65"/>
      <c r="AE243" s="65"/>
      <c r="AR243" s="220" t="s">
        <v>222</v>
      </c>
      <c r="AT243" s="220" t="s">
        <v>146</v>
      </c>
      <c r="AU243" s="220" t="s">
        <v>84</v>
      </c>
      <c r="AY243" s="48" t="s">
        <v>144</v>
      </c>
      <c r="BE243" s="221">
        <f t="shared" si="34"/>
        <v>0</v>
      </c>
      <c r="BF243" s="221">
        <f t="shared" si="35"/>
        <v>0</v>
      </c>
      <c r="BG243" s="221">
        <f t="shared" si="36"/>
        <v>0</v>
      </c>
      <c r="BH243" s="221">
        <f t="shared" si="37"/>
        <v>0</v>
      </c>
      <c r="BI243" s="221">
        <f t="shared" si="38"/>
        <v>0</v>
      </c>
      <c r="BJ243" s="48" t="s">
        <v>82</v>
      </c>
      <c r="BK243" s="221">
        <f t="shared" si="39"/>
        <v>0</v>
      </c>
      <c r="BL243" s="48" t="s">
        <v>222</v>
      </c>
      <c r="BM243" s="220" t="s">
        <v>429</v>
      </c>
    </row>
    <row r="244" spans="1:65" s="71" customFormat="1" ht="37.799999999999997" customHeight="1">
      <c r="A244" s="65"/>
      <c r="B244" s="66"/>
      <c r="C244" s="210" t="s">
        <v>430</v>
      </c>
      <c r="D244" s="210" t="s">
        <v>146</v>
      </c>
      <c r="E244" s="211" t="s">
        <v>431</v>
      </c>
      <c r="F244" s="212" t="s">
        <v>432</v>
      </c>
      <c r="G244" s="213" t="s">
        <v>309</v>
      </c>
      <c r="H244" s="214">
        <v>30</v>
      </c>
      <c r="I244" s="25"/>
      <c r="J244" s="215">
        <f t="shared" si="30"/>
        <v>0</v>
      </c>
      <c r="K244" s="212" t="s">
        <v>150</v>
      </c>
      <c r="L244" s="66"/>
      <c r="M244" s="216" t="s">
        <v>1</v>
      </c>
      <c r="N244" s="217" t="s">
        <v>39</v>
      </c>
      <c r="O244" s="107"/>
      <c r="P244" s="218">
        <f t="shared" si="31"/>
        <v>0</v>
      </c>
      <c r="Q244" s="218">
        <v>2.0000000000000002E-5</v>
      </c>
      <c r="R244" s="218">
        <f t="shared" si="32"/>
        <v>6.0000000000000006E-4</v>
      </c>
      <c r="S244" s="218">
        <v>0</v>
      </c>
      <c r="T244" s="219">
        <f t="shared" si="33"/>
        <v>0</v>
      </c>
      <c r="U244" s="65"/>
      <c r="V244" s="65"/>
      <c r="W244" s="65"/>
      <c r="X244" s="65"/>
      <c r="Y244" s="65"/>
      <c r="Z244" s="65"/>
      <c r="AA244" s="65"/>
      <c r="AB244" s="65"/>
      <c r="AC244" s="65"/>
      <c r="AD244" s="65"/>
      <c r="AE244" s="65"/>
      <c r="AR244" s="220" t="s">
        <v>222</v>
      </c>
      <c r="AT244" s="220" t="s">
        <v>146</v>
      </c>
      <c r="AU244" s="220" t="s">
        <v>84</v>
      </c>
      <c r="AY244" s="48" t="s">
        <v>144</v>
      </c>
      <c r="BE244" s="221">
        <f t="shared" si="34"/>
        <v>0</v>
      </c>
      <c r="BF244" s="221">
        <f t="shared" si="35"/>
        <v>0</v>
      </c>
      <c r="BG244" s="221">
        <f t="shared" si="36"/>
        <v>0</v>
      </c>
      <c r="BH244" s="221">
        <f t="shared" si="37"/>
        <v>0</v>
      </c>
      <c r="BI244" s="221">
        <f t="shared" si="38"/>
        <v>0</v>
      </c>
      <c r="BJ244" s="48" t="s">
        <v>82</v>
      </c>
      <c r="BK244" s="221">
        <f t="shared" si="39"/>
        <v>0</v>
      </c>
      <c r="BL244" s="48" t="s">
        <v>222</v>
      </c>
      <c r="BM244" s="220" t="s">
        <v>433</v>
      </c>
    </row>
    <row r="245" spans="1:65" s="71" customFormat="1" ht="33" customHeight="1">
      <c r="A245" s="65"/>
      <c r="B245" s="66"/>
      <c r="C245" s="210" t="s">
        <v>434</v>
      </c>
      <c r="D245" s="210" t="s">
        <v>146</v>
      </c>
      <c r="E245" s="211" t="s">
        <v>435</v>
      </c>
      <c r="F245" s="212" t="s">
        <v>436</v>
      </c>
      <c r="G245" s="213" t="s">
        <v>309</v>
      </c>
      <c r="H245" s="214">
        <v>30</v>
      </c>
      <c r="I245" s="25"/>
      <c r="J245" s="215">
        <f t="shared" si="30"/>
        <v>0</v>
      </c>
      <c r="K245" s="212" t="s">
        <v>150</v>
      </c>
      <c r="L245" s="66"/>
      <c r="M245" s="216" t="s">
        <v>1</v>
      </c>
      <c r="N245" s="217" t="s">
        <v>39</v>
      </c>
      <c r="O245" s="107"/>
      <c r="P245" s="218">
        <f t="shared" si="31"/>
        <v>0</v>
      </c>
      <c r="Q245" s="218">
        <v>1.0000000000000001E-5</v>
      </c>
      <c r="R245" s="218">
        <f t="shared" si="32"/>
        <v>3.0000000000000003E-4</v>
      </c>
      <c r="S245" s="218">
        <v>0</v>
      </c>
      <c r="T245" s="219">
        <f t="shared" si="33"/>
        <v>0</v>
      </c>
      <c r="U245" s="65"/>
      <c r="V245" s="65"/>
      <c r="W245" s="65"/>
      <c r="X245" s="65"/>
      <c r="Y245" s="65"/>
      <c r="Z245" s="65"/>
      <c r="AA245" s="65"/>
      <c r="AB245" s="65"/>
      <c r="AC245" s="65"/>
      <c r="AD245" s="65"/>
      <c r="AE245" s="65"/>
      <c r="AR245" s="220" t="s">
        <v>222</v>
      </c>
      <c r="AT245" s="220" t="s">
        <v>146</v>
      </c>
      <c r="AU245" s="220" t="s">
        <v>84</v>
      </c>
      <c r="AY245" s="48" t="s">
        <v>144</v>
      </c>
      <c r="BE245" s="221">
        <f t="shared" si="34"/>
        <v>0</v>
      </c>
      <c r="BF245" s="221">
        <f t="shared" si="35"/>
        <v>0</v>
      </c>
      <c r="BG245" s="221">
        <f t="shared" si="36"/>
        <v>0</v>
      </c>
      <c r="BH245" s="221">
        <f t="shared" si="37"/>
        <v>0</v>
      </c>
      <c r="BI245" s="221">
        <f t="shared" si="38"/>
        <v>0</v>
      </c>
      <c r="BJ245" s="48" t="s">
        <v>82</v>
      </c>
      <c r="BK245" s="221">
        <f t="shared" si="39"/>
        <v>0</v>
      </c>
      <c r="BL245" s="48" t="s">
        <v>222</v>
      </c>
      <c r="BM245" s="220" t="s">
        <v>437</v>
      </c>
    </row>
    <row r="246" spans="1:65" s="71" customFormat="1" ht="49.05" customHeight="1">
      <c r="A246" s="65"/>
      <c r="B246" s="66"/>
      <c r="C246" s="210" t="s">
        <v>438</v>
      </c>
      <c r="D246" s="210" t="s">
        <v>146</v>
      </c>
      <c r="E246" s="211" t="s">
        <v>439</v>
      </c>
      <c r="F246" s="212" t="s">
        <v>440</v>
      </c>
      <c r="G246" s="213" t="s">
        <v>181</v>
      </c>
      <c r="H246" s="214">
        <v>3.6999999999999998E-2</v>
      </c>
      <c r="I246" s="25"/>
      <c r="J246" s="215">
        <f t="shared" si="30"/>
        <v>0</v>
      </c>
      <c r="K246" s="212" t="s">
        <v>150</v>
      </c>
      <c r="L246" s="66"/>
      <c r="M246" s="216" t="s">
        <v>1</v>
      </c>
      <c r="N246" s="217" t="s">
        <v>39</v>
      </c>
      <c r="O246" s="107"/>
      <c r="P246" s="218">
        <f t="shared" si="31"/>
        <v>0</v>
      </c>
      <c r="Q246" s="218">
        <v>0</v>
      </c>
      <c r="R246" s="218">
        <f t="shared" si="32"/>
        <v>0</v>
      </c>
      <c r="S246" s="218">
        <v>0</v>
      </c>
      <c r="T246" s="219">
        <f t="shared" si="33"/>
        <v>0</v>
      </c>
      <c r="U246" s="65"/>
      <c r="V246" s="65"/>
      <c r="W246" s="65"/>
      <c r="X246" s="65"/>
      <c r="Y246" s="65"/>
      <c r="Z246" s="65"/>
      <c r="AA246" s="65"/>
      <c r="AB246" s="65"/>
      <c r="AC246" s="65"/>
      <c r="AD246" s="65"/>
      <c r="AE246" s="65"/>
      <c r="AR246" s="220" t="s">
        <v>222</v>
      </c>
      <c r="AT246" s="220" t="s">
        <v>146</v>
      </c>
      <c r="AU246" s="220" t="s">
        <v>84</v>
      </c>
      <c r="AY246" s="48" t="s">
        <v>144</v>
      </c>
      <c r="BE246" s="221">
        <f t="shared" si="34"/>
        <v>0</v>
      </c>
      <c r="BF246" s="221">
        <f t="shared" si="35"/>
        <v>0</v>
      </c>
      <c r="BG246" s="221">
        <f t="shared" si="36"/>
        <v>0</v>
      </c>
      <c r="BH246" s="221">
        <f t="shared" si="37"/>
        <v>0</v>
      </c>
      <c r="BI246" s="221">
        <f t="shared" si="38"/>
        <v>0</v>
      </c>
      <c r="BJ246" s="48" t="s">
        <v>82</v>
      </c>
      <c r="BK246" s="221">
        <f t="shared" si="39"/>
        <v>0</v>
      </c>
      <c r="BL246" s="48" t="s">
        <v>222</v>
      </c>
      <c r="BM246" s="220" t="s">
        <v>441</v>
      </c>
    </row>
    <row r="247" spans="1:65" s="197" customFormat="1" ht="22.8" customHeight="1">
      <c r="B247" s="198"/>
      <c r="D247" s="199" t="s">
        <v>73</v>
      </c>
      <c r="E247" s="208" t="s">
        <v>442</v>
      </c>
      <c r="F247" s="208" t="s">
        <v>443</v>
      </c>
      <c r="I247" s="24"/>
      <c r="J247" s="209">
        <f>BK247</f>
        <v>0</v>
      </c>
      <c r="L247" s="198"/>
      <c r="M247" s="202"/>
      <c r="N247" s="203"/>
      <c r="O247" s="203"/>
      <c r="P247" s="204">
        <f>SUM(P248:P259)</f>
        <v>0</v>
      </c>
      <c r="Q247" s="203"/>
      <c r="R247" s="204">
        <f>SUM(R248:R259)</f>
        <v>0.11338999999999998</v>
      </c>
      <c r="S247" s="203"/>
      <c r="T247" s="205">
        <f>SUM(T248:T259)</f>
        <v>0</v>
      </c>
      <c r="AR247" s="199" t="s">
        <v>84</v>
      </c>
      <c r="AT247" s="206" t="s">
        <v>73</v>
      </c>
      <c r="AU247" s="206" t="s">
        <v>82</v>
      </c>
      <c r="AY247" s="199" t="s">
        <v>144</v>
      </c>
      <c r="BK247" s="207">
        <f>SUM(BK248:BK259)</f>
        <v>0</v>
      </c>
    </row>
    <row r="248" spans="1:65" s="71" customFormat="1" ht="33" customHeight="1">
      <c r="A248" s="65"/>
      <c r="B248" s="66"/>
      <c r="C248" s="210" t="s">
        <v>444</v>
      </c>
      <c r="D248" s="210" t="s">
        <v>146</v>
      </c>
      <c r="E248" s="211" t="s">
        <v>445</v>
      </c>
      <c r="F248" s="212" t="s">
        <v>446</v>
      </c>
      <c r="G248" s="213" t="s">
        <v>263</v>
      </c>
      <c r="H248" s="214">
        <v>1</v>
      </c>
      <c r="I248" s="25"/>
      <c r="J248" s="215">
        <f t="shared" ref="J248:J259" si="40">ROUND(I248*H248,2)</f>
        <v>0</v>
      </c>
      <c r="K248" s="212" t="s">
        <v>150</v>
      </c>
      <c r="L248" s="66"/>
      <c r="M248" s="216" t="s">
        <v>1</v>
      </c>
      <c r="N248" s="217" t="s">
        <v>39</v>
      </c>
      <c r="O248" s="107"/>
      <c r="P248" s="218">
        <f t="shared" ref="P248:P259" si="41">O248*H248</f>
        <v>0</v>
      </c>
      <c r="Q248" s="218">
        <v>1.6969999999999999E-2</v>
      </c>
      <c r="R248" s="218">
        <f t="shared" ref="R248:R259" si="42">Q248*H248</f>
        <v>1.6969999999999999E-2</v>
      </c>
      <c r="S248" s="218">
        <v>0</v>
      </c>
      <c r="T248" s="219">
        <f t="shared" ref="T248:T259" si="43">S248*H248</f>
        <v>0</v>
      </c>
      <c r="U248" s="65"/>
      <c r="V248" s="65"/>
      <c r="W248" s="65"/>
      <c r="X248" s="65"/>
      <c r="Y248" s="65"/>
      <c r="Z248" s="65"/>
      <c r="AA248" s="65"/>
      <c r="AB248" s="65"/>
      <c r="AC248" s="65"/>
      <c r="AD248" s="65"/>
      <c r="AE248" s="65"/>
      <c r="AR248" s="220" t="s">
        <v>222</v>
      </c>
      <c r="AT248" s="220" t="s">
        <v>146</v>
      </c>
      <c r="AU248" s="220" t="s">
        <v>84</v>
      </c>
      <c r="AY248" s="48" t="s">
        <v>144</v>
      </c>
      <c r="BE248" s="221">
        <f t="shared" ref="BE248:BE259" si="44">IF(N248="základní",J248,0)</f>
        <v>0</v>
      </c>
      <c r="BF248" s="221">
        <f t="shared" ref="BF248:BF259" si="45">IF(N248="snížená",J248,0)</f>
        <v>0</v>
      </c>
      <c r="BG248" s="221">
        <f t="shared" ref="BG248:BG259" si="46">IF(N248="zákl. přenesená",J248,0)</f>
        <v>0</v>
      </c>
      <c r="BH248" s="221">
        <f t="shared" ref="BH248:BH259" si="47">IF(N248="sníž. přenesená",J248,0)</f>
        <v>0</v>
      </c>
      <c r="BI248" s="221">
        <f t="shared" ref="BI248:BI259" si="48">IF(N248="nulová",J248,0)</f>
        <v>0</v>
      </c>
      <c r="BJ248" s="48" t="s">
        <v>82</v>
      </c>
      <c r="BK248" s="221">
        <f t="shared" ref="BK248:BK259" si="49">ROUND(I248*H248,2)</f>
        <v>0</v>
      </c>
      <c r="BL248" s="48" t="s">
        <v>222</v>
      </c>
      <c r="BM248" s="220" t="s">
        <v>447</v>
      </c>
    </row>
    <row r="249" spans="1:65" s="71" customFormat="1" ht="37.799999999999997" customHeight="1">
      <c r="A249" s="65"/>
      <c r="B249" s="66"/>
      <c r="C249" s="210" t="s">
        <v>448</v>
      </c>
      <c r="D249" s="210" t="s">
        <v>146</v>
      </c>
      <c r="E249" s="211" t="s">
        <v>449</v>
      </c>
      <c r="F249" s="212" t="s">
        <v>450</v>
      </c>
      <c r="G249" s="213" t="s">
        <v>263</v>
      </c>
      <c r="H249" s="214">
        <v>1</v>
      </c>
      <c r="I249" s="25"/>
      <c r="J249" s="215">
        <f t="shared" si="40"/>
        <v>0</v>
      </c>
      <c r="K249" s="212" t="s">
        <v>150</v>
      </c>
      <c r="L249" s="66"/>
      <c r="M249" s="216" t="s">
        <v>1</v>
      </c>
      <c r="N249" s="217" t="s">
        <v>39</v>
      </c>
      <c r="O249" s="107"/>
      <c r="P249" s="218">
        <f t="shared" si="41"/>
        <v>0</v>
      </c>
      <c r="Q249" s="218">
        <v>1.6469999999999999E-2</v>
      </c>
      <c r="R249" s="218">
        <f t="shared" si="42"/>
        <v>1.6469999999999999E-2</v>
      </c>
      <c r="S249" s="218">
        <v>0</v>
      </c>
      <c r="T249" s="219">
        <f t="shared" si="43"/>
        <v>0</v>
      </c>
      <c r="U249" s="65"/>
      <c r="V249" s="65"/>
      <c r="W249" s="65"/>
      <c r="X249" s="65"/>
      <c r="Y249" s="65"/>
      <c r="Z249" s="65"/>
      <c r="AA249" s="65"/>
      <c r="AB249" s="65"/>
      <c r="AC249" s="65"/>
      <c r="AD249" s="65"/>
      <c r="AE249" s="65"/>
      <c r="AR249" s="220" t="s">
        <v>222</v>
      </c>
      <c r="AT249" s="220" t="s">
        <v>146</v>
      </c>
      <c r="AU249" s="220" t="s">
        <v>84</v>
      </c>
      <c r="AY249" s="48" t="s">
        <v>144</v>
      </c>
      <c r="BE249" s="221">
        <f t="shared" si="44"/>
        <v>0</v>
      </c>
      <c r="BF249" s="221">
        <f t="shared" si="45"/>
        <v>0</v>
      </c>
      <c r="BG249" s="221">
        <f t="shared" si="46"/>
        <v>0</v>
      </c>
      <c r="BH249" s="221">
        <f t="shared" si="47"/>
        <v>0</v>
      </c>
      <c r="BI249" s="221">
        <f t="shared" si="48"/>
        <v>0</v>
      </c>
      <c r="BJ249" s="48" t="s">
        <v>82</v>
      </c>
      <c r="BK249" s="221">
        <f t="shared" si="49"/>
        <v>0</v>
      </c>
      <c r="BL249" s="48" t="s">
        <v>222</v>
      </c>
      <c r="BM249" s="220" t="s">
        <v>451</v>
      </c>
    </row>
    <row r="250" spans="1:65" s="71" customFormat="1" ht="24.15" customHeight="1">
      <c r="A250" s="65"/>
      <c r="B250" s="66"/>
      <c r="C250" s="210" t="s">
        <v>452</v>
      </c>
      <c r="D250" s="210" t="s">
        <v>146</v>
      </c>
      <c r="E250" s="211" t="s">
        <v>453</v>
      </c>
      <c r="F250" s="212" t="s">
        <v>454</v>
      </c>
      <c r="G250" s="213" t="s">
        <v>263</v>
      </c>
      <c r="H250" s="214">
        <v>1</v>
      </c>
      <c r="I250" s="25"/>
      <c r="J250" s="215">
        <f t="shared" si="40"/>
        <v>0</v>
      </c>
      <c r="K250" s="212" t="s">
        <v>150</v>
      </c>
      <c r="L250" s="66"/>
      <c r="M250" s="216" t="s">
        <v>1</v>
      </c>
      <c r="N250" s="217" t="s">
        <v>39</v>
      </c>
      <c r="O250" s="107"/>
      <c r="P250" s="218">
        <f t="shared" si="41"/>
        <v>0</v>
      </c>
      <c r="Q250" s="218">
        <v>3.5029999999999999E-2</v>
      </c>
      <c r="R250" s="218">
        <f t="shared" si="42"/>
        <v>3.5029999999999999E-2</v>
      </c>
      <c r="S250" s="218">
        <v>0</v>
      </c>
      <c r="T250" s="219">
        <f t="shared" si="43"/>
        <v>0</v>
      </c>
      <c r="U250" s="65"/>
      <c r="V250" s="65"/>
      <c r="W250" s="65"/>
      <c r="X250" s="65"/>
      <c r="Y250" s="65"/>
      <c r="Z250" s="65"/>
      <c r="AA250" s="65"/>
      <c r="AB250" s="65"/>
      <c r="AC250" s="65"/>
      <c r="AD250" s="65"/>
      <c r="AE250" s="65"/>
      <c r="AR250" s="220" t="s">
        <v>222</v>
      </c>
      <c r="AT250" s="220" t="s">
        <v>146</v>
      </c>
      <c r="AU250" s="220" t="s">
        <v>84</v>
      </c>
      <c r="AY250" s="48" t="s">
        <v>144</v>
      </c>
      <c r="BE250" s="221">
        <f t="shared" si="44"/>
        <v>0</v>
      </c>
      <c r="BF250" s="221">
        <f t="shared" si="45"/>
        <v>0</v>
      </c>
      <c r="BG250" s="221">
        <f t="shared" si="46"/>
        <v>0</v>
      </c>
      <c r="BH250" s="221">
        <f t="shared" si="47"/>
        <v>0</v>
      </c>
      <c r="BI250" s="221">
        <f t="shared" si="48"/>
        <v>0</v>
      </c>
      <c r="BJ250" s="48" t="s">
        <v>82</v>
      </c>
      <c r="BK250" s="221">
        <f t="shared" si="49"/>
        <v>0</v>
      </c>
      <c r="BL250" s="48" t="s">
        <v>222</v>
      </c>
      <c r="BM250" s="220" t="s">
        <v>455</v>
      </c>
    </row>
    <row r="251" spans="1:65" s="71" customFormat="1" ht="55.5" customHeight="1">
      <c r="A251" s="65"/>
      <c r="B251" s="66"/>
      <c r="C251" s="210" t="s">
        <v>456</v>
      </c>
      <c r="D251" s="210" t="s">
        <v>146</v>
      </c>
      <c r="E251" s="211" t="s">
        <v>457</v>
      </c>
      <c r="F251" s="212" t="s">
        <v>458</v>
      </c>
      <c r="G251" s="213" t="s">
        <v>263</v>
      </c>
      <c r="H251" s="214">
        <v>1</v>
      </c>
      <c r="I251" s="25"/>
      <c r="J251" s="215">
        <f t="shared" si="40"/>
        <v>0</v>
      </c>
      <c r="K251" s="212" t="s">
        <v>150</v>
      </c>
      <c r="L251" s="66"/>
      <c r="M251" s="216" t="s">
        <v>1</v>
      </c>
      <c r="N251" s="217" t="s">
        <v>39</v>
      </c>
      <c r="O251" s="107"/>
      <c r="P251" s="218">
        <f t="shared" si="41"/>
        <v>0</v>
      </c>
      <c r="Q251" s="218">
        <v>3.6490000000000002E-2</v>
      </c>
      <c r="R251" s="218">
        <f t="shared" si="42"/>
        <v>3.6490000000000002E-2</v>
      </c>
      <c r="S251" s="218">
        <v>0</v>
      </c>
      <c r="T251" s="219">
        <f t="shared" si="43"/>
        <v>0</v>
      </c>
      <c r="U251" s="65"/>
      <c r="V251" s="65"/>
      <c r="W251" s="65"/>
      <c r="X251" s="65"/>
      <c r="Y251" s="65"/>
      <c r="Z251" s="65"/>
      <c r="AA251" s="65"/>
      <c r="AB251" s="65"/>
      <c r="AC251" s="65"/>
      <c r="AD251" s="65"/>
      <c r="AE251" s="65"/>
      <c r="AR251" s="220" t="s">
        <v>222</v>
      </c>
      <c r="AT251" s="220" t="s">
        <v>146</v>
      </c>
      <c r="AU251" s="220" t="s">
        <v>84</v>
      </c>
      <c r="AY251" s="48" t="s">
        <v>144</v>
      </c>
      <c r="BE251" s="221">
        <f t="shared" si="44"/>
        <v>0</v>
      </c>
      <c r="BF251" s="221">
        <f t="shared" si="45"/>
        <v>0</v>
      </c>
      <c r="BG251" s="221">
        <f t="shared" si="46"/>
        <v>0</v>
      </c>
      <c r="BH251" s="221">
        <f t="shared" si="47"/>
        <v>0</v>
      </c>
      <c r="BI251" s="221">
        <f t="shared" si="48"/>
        <v>0</v>
      </c>
      <c r="BJ251" s="48" t="s">
        <v>82</v>
      </c>
      <c r="BK251" s="221">
        <f t="shared" si="49"/>
        <v>0</v>
      </c>
      <c r="BL251" s="48" t="s">
        <v>222</v>
      </c>
      <c r="BM251" s="220" t="s">
        <v>459</v>
      </c>
    </row>
    <row r="252" spans="1:65" s="71" customFormat="1" ht="24.15" customHeight="1">
      <c r="A252" s="65"/>
      <c r="B252" s="66"/>
      <c r="C252" s="210" t="s">
        <v>460</v>
      </c>
      <c r="D252" s="210" t="s">
        <v>146</v>
      </c>
      <c r="E252" s="211" t="s">
        <v>461</v>
      </c>
      <c r="F252" s="212" t="s">
        <v>462</v>
      </c>
      <c r="G252" s="213" t="s">
        <v>263</v>
      </c>
      <c r="H252" s="214">
        <v>2</v>
      </c>
      <c r="I252" s="25"/>
      <c r="J252" s="215">
        <f t="shared" si="40"/>
        <v>0</v>
      </c>
      <c r="K252" s="212" t="s">
        <v>150</v>
      </c>
      <c r="L252" s="66"/>
      <c r="M252" s="216" t="s">
        <v>1</v>
      </c>
      <c r="N252" s="217" t="s">
        <v>39</v>
      </c>
      <c r="O252" s="107"/>
      <c r="P252" s="218">
        <f t="shared" si="41"/>
        <v>0</v>
      </c>
      <c r="Q252" s="218">
        <v>2.4000000000000001E-4</v>
      </c>
      <c r="R252" s="218">
        <f t="shared" si="42"/>
        <v>4.8000000000000001E-4</v>
      </c>
      <c r="S252" s="218">
        <v>0</v>
      </c>
      <c r="T252" s="219">
        <f t="shared" si="43"/>
        <v>0</v>
      </c>
      <c r="U252" s="65"/>
      <c r="V252" s="65"/>
      <c r="W252" s="65"/>
      <c r="X252" s="65"/>
      <c r="Y252" s="65"/>
      <c r="Z252" s="65"/>
      <c r="AA252" s="65"/>
      <c r="AB252" s="65"/>
      <c r="AC252" s="65"/>
      <c r="AD252" s="65"/>
      <c r="AE252" s="65"/>
      <c r="AR252" s="220" t="s">
        <v>222</v>
      </c>
      <c r="AT252" s="220" t="s">
        <v>146</v>
      </c>
      <c r="AU252" s="220" t="s">
        <v>84</v>
      </c>
      <c r="AY252" s="48" t="s">
        <v>144</v>
      </c>
      <c r="BE252" s="221">
        <f t="shared" si="44"/>
        <v>0</v>
      </c>
      <c r="BF252" s="221">
        <f t="shared" si="45"/>
        <v>0</v>
      </c>
      <c r="BG252" s="221">
        <f t="shared" si="46"/>
        <v>0</v>
      </c>
      <c r="BH252" s="221">
        <f t="shared" si="47"/>
        <v>0</v>
      </c>
      <c r="BI252" s="221">
        <f t="shared" si="48"/>
        <v>0</v>
      </c>
      <c r="BJ252" s="48" t="s">
        <v>82</v>
      </c>
      <c r="BK252" s="221">
        <f t="shared" si="49"/>
        <v>0</v>
      </c>
      <c r="BL252" s="48" t="s">
        <v>222</v>
      </c>
      <c r="BM252" s="220" t="s">
        <v>463</v>
      </c>
    </row>
    <row r="253" spans="1:65" s="71" customFormat="1" ht="24.15" customHeight="1">
      <c r="A253" s="65"/>
      <c r="B253" s="66"/>
      <c r="C253" s="246" t="s">
        <v>464</v>
      </c>
      <c r="D253" s="246" t="s">
        <v>198</v>
      </c>
      <c r="E253" s="247" t="s">
        <v>465</v>
      </c>
      <c r="F253" s="248" t="s">
        <v>466</v>
      </c>
      <c r="G253" s="249" t="s">
        <v>237</v>
      </c>
      <c r="H253" s="250">
        <v>2</v>
      </c>
      <c r="I253" s="29"/>
      <c r="J253" s="251">
        <f t="shared" si="40"/>
        <v>0</v>
      </c>
      <c r="K253" s="248" t="s">
        <v>150</v>
      </c>
      <c r="L253" s="252"/>
      <c r="M253" s="253" t="s">
        <v>1</v>
      </c>
      <c r="N253" s="254" t="s">
        <v>39</v>
      </c>
      <c r="O253" s="107"/>
      <c r="P253" s="218">
        <f t="shared" si="41"/>
        <v>0</v>
      </c>
      <c r="Q253" s="218">
        <v>1.8000000000000001E-4</v>
      </c>
      <c r="R253" s="218">
        <f t="shared" si="42"/>
        <v>3.6000000000000002E-4</v>
      </c>
      <c r="S253" s="218">
        <v>0</v>
      </c>
      <c r="T253" s="219">
        <f t="shared" si="43"/>
        <v>0</v>
      </c>
      <c r="U253" s="65"/>
      <c r="V253" s="65"/>
      <c r="W253" s="65"/>
      <c r="X253" s="65"/>
      <c r="Y253" s="65"/>
      <c r="Z253" s="65"/>
      <c r="AA253" s="65"/>
      <c r="AB253" s="65"/>
      <c r="AC253" s="65"/>
      <c r="AD253" s="65"/>
      <c r="AE253" s="65"/>
      <c r="AR253" s="220" t="s">
        <v>292</v>
      </c>
      <c r="AT253" s="220" t="s">
        <v>198</v>
      </c>
      <c r="AU253" s="220" t="s">
        <v>84</v>
      </c>
      <c r="AY253" s="48" t="s">
        <v>144</v>
      </c>
      <c r="BE253" s="221">
        <f t="shared" si="44"/>
        <v>0</v>
      </c>
      <c r="BF253" s="221">
        <f t="shared" si="45"/>
        <v>0</v>
      </c>
      <c r="BG253" s="221">
        <f t="shared" si="46"/>
        <v>0</v>
      </c>
      <c r="BH253" s="221">
        <f t="shared" si="47"/>
        <v>0</v>
      </c>
      <c r="BI253" s="221">
        <f t="shared" si="48"/>
        <v>0</v>
      </c>
      <c r="BJ253" s="48" t="s">
        <v>82</v>
      </c>
      <c r="BK253" s="221">
        <f t="shared" si="49"/>
        <v>0</v>
      </c>
      <c r="BL253" s="48" t="s">
        <v>222</v>
      </c>
      <c r="BM253" s="220" t="s">
        <v>467</v>
      </c>
    </row>
    <row r="254" spans="1:65" s="71" customFormat="1" ht="24.15" customHeight="1">
      <c r="A254" s="65"/>
      <c r="B254" s="66"/>
      <c r="C254" s="210" t="s">
        <v>468</v>
      </c>
      <c r="D254" s="210" t="s">
        <v>146</v>
      </c>
      <c r="E254" s="211" t="s">
        <v>469</v>
      </c>
      <c r="F254" s="212" t="s">
        <v>470</v>
      </c>
      <c r="G254" s="213" t="s">
        <v>263</v>
      </c>
      <c r="H254" s="214">
        <v>1</v>
      </c>
      <c r="I254" s="25"/>
      <c r="J254" s="215">
        <f t="shared" si="40"/>
        <v>0</v>
      </c>
      <c r="K254" s="212" t="s">
        <v>150</v>
      </c>
      <c r="L254" s="66"/>
      <c r="M254" s="216" t="s">
        <v>1</v>
      </c>
      <c r="N254" s="217" t="s">
        <v>39</v>
      </c>
      <c r="O254" s="107"/>
      <c r="P254" s="218">
        <f t="shared" si="41"/>
        <v>0</v>
      </c>
      <c r="Q254" s="218">
        <v>1.8E-3</v>
      </c>
      <c r="R254" s="218">
        <f t="shared" si="42"/>
        <v>1.8E-3</v>
      </c>
      <c r="S254" s="218">
        <v>0</v>
      </c>
      <c r="T254" s="219">
        <f t="shared" si="43"/>
        <v>0</v>
      </c>
      <c r="U254" s="65"/>
      <c r="V254" s="65"/>
      <c r="W254" s="65"/>
      <c r="X254" s="65"/>
      <c r="Y254" s="65"/>
      <c r="Z254" s="65"/>
      <c r="AA254" s="65"/>
      <c r="AB254" s="65"/>
      <c r="AC254" s="65"/>
      <c r="AD254" s="65"/>
      <c r="AE254" s="65"/>
      <c r="AR254" s="220" t="s">
        <v>222</v>
      </c>
      <c r="AT254" s="220" t="s">
        <v>146</v>
      </c>
      <c r="AU254" s="220" t="s">
        <v>84</v>
      </c>
      <c r="AY254" s="48" t="s">
        <v>144</v>
      </c>
      <c r="BE254" s="221">
        <f t="shared" si="44"/>
        <v>0</v>
      </c>
      <c r="BF254" s="221">
        <f t="shared" si="45"/>
        <v>0</v>
      </c>
      <c r="BG254" s="221">
        <f t="shared" si="46"/>
        <v>0</v>
      </c>
      <c r="BH254" s="221">
        <f t="shared" si="47"/>
        <v>0</v>
      </c>
      <c r="BI254" s="221">
        <f t="shared" si="48"/>
        <v>0</v>
      </c>
      <c r="BJ254" s="48" t="s">
        <v>82</v>
      </c>
      <c r="BK254" s="221">
        <f t="shared" si="49"/>
        <v>0</v>
      </c>
      <c r="BL254" s="48" t="s">
        <v>222</v>
      </c>
      <c r="BM254" s="220" t="s">
        <v>471</v>
      </c>
    </row>
    <row r="255" spans="1:65" s="71" customFormat="1" ht="16.5" customHeight="1">
      <c r="A255" s="65"/>
      <c r="B255" s="66"/>
      <c r="C255" s="210" t="s">
        <v>472</v>
      </c>
      <c r="D255" s="210" t="s">
        <v>146</v>
      </c>
      <c r="E255" s="211" t="s">
        <v>473</v>
      </c>
      <c r="F255" s="212" t="s">
        <v>474</v>
      </c>
      <c r="G255" s="213" t="s">
        <v>263</v>
      </c>
      <c r="H255" s="214">
        <v>1</v>
      </c>
      <c r="I255" s="25"/>
      <c r="J255" s="215">
        <f t="shared" si="40"/>
        <v>0</v>
      </c>
      <c r="K255" s="212" t="s">
        <v>150</v>
      </c>
      <c r="L255" s="66"/>
      <c r="M255" s="216" t="s">
        <v>1</v>
      </c>
      <c r="N255" s="217" t="s">
        <v>39</v>
      </c>
      <c r="O255" s="107"/>
      <c r="P255" s="218">
        <f t="shared" si="41"/>
        <v>0</v>
      </c>
      <c r="Q255" s="218">
        <v>1.8400000000000001E-3</v>
      </c>
      <c r="R255" s="218">
        <f t="shared" si="42"/>
        <v>1.8400000000000001E-3</v>
      </c>
      <c r="S255" s="218">
        <v>0</v>
      </c>
      <c r="T255" s="219">
        <f t="shared" si="43"/>
        <v>0</v>
      </c>
      <c r="U255" s="65"/>
      <c r="V255" s="65"/>
      <c r="W255" s="65"/>
      <c r="X255" s="65"/>
      <c r="Y255" s="65"/>
      <c r="Z255" s="65"/>
      <c r="AA255" s="65"/>
      <c r="AB255" s="65"/>
      <c r="AC255" s="65"/>
      <c r="AD255" s="65"/>
      <c r="AE255" s="65"/>
      <c r="AR255" s="220" t="s">
        <v>222</v>
      </c>
      <c r="AT255" s="220" t="s">
        <v>146</v>
      </c>
      <c r="AU255" s="220" t="s">
        <v>84</v>
      </c>
      <c r="AY255" s="48" t="s">
        <v>144</v>
      </c>
      <c r="BE255" s="221">
        <f t="shared" si="44"/>
        <v>0</v>
      </c>
      <c r="BF255" s="221">
        <f t="shared" si="45"/>
        <v>0</v>
      </c>
      <c r="BG255" s="221">
        <f t="shared" si="46"/>
        <v>0</v>
      </c>
      <c r="BH255" s="221">
        <f t="shared" si="47"/>
        <v>0</v>
      </c>
      <c r="BI255" s="221">
        <f t="shared" si="48"/>
        <v>0</v>
      </c>
      <c r="BJ255" s="48" t="s">
        <v>82</v>
      </c>
      <c r="BK255" s="221">
        <f t="shared" si="49"/>
        <v>0</v>
      </c>
      <c r="BL255" s="48" t="s">
        <v>222</v>
      </c>
      <c r="BM255" s="220" t="s">
        <v>475</v>
      </c>
    </row>
    <row r="256" spans="1:65" s="71" customFormat="1" ht="24.15" customHeight="1">
      <c r="A256" s="65"/>
      <c r="B256" s="66"/>
      <c r="C256" s="210" t="s">
        <v>476</v>
      </c>
      <c r="D256" s="210" t="s">
        <v>146</v>
      </c>
      <c r="E256" s="211" t="s">
        <v>477</v>
      </c>
      <c r="F256" s="212" t="s">
        <v>478</v>
      </c>
      <c r="G256" s="213" t="s">
        <v>263</v>
      </c>
      <c r="H256" s="214">
        <v>1</v>
      </c>
      <c r="I256" s="25"/>
      <c r="J256" s="215">
        <f t="shared" si="40"/>
        <v>0</v>
      </c>
      <c r="K256" s="212" t="s">
        <v>150</v>
      </c>
      <c r="L256" s="66"/>
      <c r="M256" s="216" t="s">
        <v>1</v>
      </c>
      <c r="N256" s="217" t="s">
        <v>39</v>
      </c>
      <c r="O256" s="107"/>
      <c r="P256" s="218">
        <f t="shared" si="41"/>
        <v>0</v>
      </c>
      <c r="Q256" s="218">
        <v>3.0899999999999999E-3</v>
      </c>
      <c r="R256" s="218">
        <f t="shared" si="42"/>
        <v>3.0899999999999999E-3</v>
      </c>
      <c r="S256" s="218">
        <v>0</v>
      </c>
      <c r="T256" s="219">
        <f t="shared" si="43"/>
        <v>0</v>
      </c>
      <c r="U256" s="65"/>
      <c r="V256" s="65"/>
      <c r="W256" s="65"/>
      <c r="X256" s="65"/>
      <c r="Y256" s="65"/>
      <c r="Z256" s="65"/>
      <c r="AA256" s="65"/>
      <c r="AB256" s="65"/>
      <c r="AC256" s="65"/>
      <c r="AD256" s="65"/>
      <c r="AE256" s="65"/>
      <c r="AR256" s="220" t="s">
        <v>222</v>
      </c>
      <c r="AT256" s="220" t="s">
        <v>146</v>
      </c>
      <c r="AU256" s="220" t="s">
        <v>84</v>
      </c>
      <c r="AY256" s="48" t="s">
        <v>144</v>
      </c>
      <c r="BE256" s="221">
        <f t="shared" si="44"/>
        <v>0</v>
      </c>
      <c r="BF256" s="221">
        <f t="shared" si="45"/>
        <v>0</v>
      </c>
      <c r="BG256" s="221">
        <f t="shared" si="46"/>
        <v>0</v>
      </c>
      <c r="BH256" s="221">
        <f t="shared" si="47"/>
        <v>0</v>
      </c>
      <c r="BI256" s="221">
        <f t="shared" si="48"/>
        <v>0</v>
      </c>
      <c r="BJ256" s="48" t="s">
        <v>82</v>
      </c>
      <c r="BK256" s="221">
        <f t="shared" si="49"/>
        <v>0</v>
      </c>
      <c r="BL256" s="48" t="s">
        <v>222</v>
      </c>
      <c r="BM256" s="220" t="s">
        <v>479</v>
      </c>
    </row>
    <row r="257" spans="1:65" s="71" customFormat="1" ht="24.15" customHeight="1">
      <c r="A257" s="65"/>
      <c r="B257" s="66"/>
      <c r="C257" s="210" t="s">
        <v>480</v>
      </c>
      <c r="D257" s="210" t="s">
        <v>146</v>
      </c>
      <c r="E257" s="211" t="s">
        <v>481</v>
      </c>
      <c r="F257" s="212" t="s">
        <v>482</v>
      </c>
      <c r="G257" s="213" t="s">
        <v>237</v>
      </c>
      <c r="H257" s="214">
        <v>1</v>
      </c>
      <c r="I257" s="25"/>
      <c r="J257" s="215">
        <f t="shared" si="40"/>
        <v>0</v>
      </c>
      <c r="K257" s="212" t="s">
        <v>150</v>
      </c>
      <c r="L257" s="66"/>
      <c r="M257" s="216" t="s">
        <v>1</v>
      </c>
      <c r="N257" s="217" t="s">
        <v>39</v>
      </c>
      <c r="O257" s="107"/>
      <c r="P257" s="218">
        <f t="shared" si="41"/>
        <v>0</v>
      </c>
      <c r="Q257" s="218">
        <v>2.4000000000000001E-4</v>
      </c>
      <c r="R257" s="218">
        <f t="shared" si="42"/>
        <v>2.4000000000000001E-4</v>
      </c>
      <c r="S257" s="218">
        <v>0</v>
      </c>
      <c r="T257" s="219">
        <f t="shared" si="43"/>
        <v>0</v>
      </c>
      <c r="U257" s="65"/>
      <c r="V257" s="65"/>
      <c r="W257" s="65"/>
      <c r="X257" s="65"/>
      <c r="Y257" s="65"/>
      <c r="Z257" s="65"/>
      <c r="AA257" s="65"/>
      <c r="AB257" s="65"/>
      <c r="AC257" s="65"/>
      <c r="AD257" s="65"/>
      <c r="AE257" s="65"/>
      <c r="AR257" s="220" t="s">
        <v>222</v>
      </c>
      <c r="AT257" s="220" t="s">
        <v>146</v>
      </c>
      <c r="AU257" s="220" t="s">
        <v>84</v>
      </c>
      <c r="AY257" s="48" t="s">
        <v>144</v>
      </c>
      <c r="BE257" s="221">
        <f t="shared" si="44"/>
        <v>0</v>
      </c>
      <c r="BF257" s="221">
        <f t="shared" si="45"/>
        <v>0</v>
      </c>
      <c r="BG257" s="221">
        <f t="shared" si="46"/>
        <v>0</v>
      </c>
      <c r="BH257" s="221">
        <f t="shared" si="47"/>
        <v>0</v>
      </c>
      <c r="BI257" s="221">
        <f t="shared" si="48"/>
        <v>0</v>
      </c>
      <c r="BJ257" s="48" t="s">
        <v>82</v>
      </c>
      <c r="BK257" s="221">
        <f t="shared" si="49"/>
        <v>0</v>
      </c>
      <c r="BL257" s="48" t="s">
        <v>222</v>
      </c>
      <c r="BM257" s="220" t="s">
        <v>483</v>
      </c>
    </row>
    <row r="258" spans="1:65" s="71" customFormat="1" ht="16.5" customHeight="1">
      <c r="A258" s="65"/>
      <c r="B258" s="66"/>
      <c r="C258" s="210" t="s">
        <v>484</v>
      </c>
      <c r="D258" s="210" t="s">
        <v>146</v>
      </c>
      <c r="E258" s="211" t="s">
        <v>485</v>
      </c>
      <c r="F258" s="212" t="s">
        <v>486</v>
      </c>
      <c r="G258" s="213" t="s">
        <v>237</v>
      </c>
      <c r="H258" s="214">
        <v>2</v>
      </c>
      <c r="I258" s="25"/>
      <c r="J258" s="215">
        <f t="shared" si="40"/>
        <v>0</v>
      </c>
      <c r="K258" s="212" t="s">
        <v>150</v>
      </c>
      <c r="L258" s="66"/>
      <c r="M258" s="216" t="s">
        <v>1</v>
      </c>
      <c r="N258" s="217" t="s">
        <v>39</v>
      </c>
      <c r="O258" s="107"/>
      <c r="P258" s="218">
        <f t="shared" si="41"/>
        <v>0</v>
      </c>
      <c r="Q258" s="218">
        <v>3.1E-4</v>
      </c>
      <c r="R258" s="218">
        <f t="shared" si="42"/>
        <v>6.2E-4</v>
      </c>
      <c r="S258" s="218">
        <v>0</v>
      </c>
      <c r="T258" s="219">
        <f t="shared" si="43"/>
        <v>0</v>
      </c>
      <c r="U258" s="65"/>
      <c r="V258" s="65"/>
      <c r="W258" s="65"/>
      <c r="X258" s="65"/>
      <c r="Y258" s="65"/>
      <c r="Z258" s="65"/>
      <c r="AA258" s="65"/>
      <c r="AB258" s="65"/>
      <c r="AC258" s="65"/>
      <c r="AD258" s="65"/>
      <c r="AE258" s="65"/>
      <c r="AR258" s="220" t="s">
        <v>222</v>
      </c>
      <c r="AT258" s="220" t="s">
        <v>146</v>
      </c>
      <c r="AU258" s="220" t="s">
        <v>84</v>
      </c>
      <c r="AY258" s="48" t="s">
        <v>144</v>
      </c>
      <c r="BE258" s="221">
        <f t="shared" si="44"/>
        <v>0</v>
      </c>
      <c r="BF258" s="221">
        <f t="shared" si="45"/>
        <v>0</v>
      </c>
      <c r="BG258" s="221">
        <f t="shared" si="46"/>
        <v>0</v>
      </c>
      <c r="BH258" s="221">
        <f t="shared" si="47"/>
        <v>0</v>
      </c>
      <c r="BI258" s="221">
        <f t="shared" si="48"/>
        <v>0</v>
      </c>
      <c r="BJ258" s="48" t="s">
        <v>82</v>
      </c>
      <c r="BK258" s="221">
        <f t="shared" si="49"/>
        <v>0</v>
      </c>
      <c r="BL258" s="48" t="s">
        <v>222</v>
      </c>
      <c r="BM258" s="220" t="s">
        <v>487</v>
      </c>
    </row>
    <row r="259" spans="1:65" s="71" customFormat="1" ht="49.05" customHeight="1">
      <c r="A259" s="65"/>
      <c r="B259" s="66"/>
      <c r="C259" s="210" t="s">
        <v>488</v>
      </c>
      <c r="D259" s="210" t="s">
        <v>146</v>
      </c>
      <c r="E259" s="211" t="s">
        <v>489</v>
      </c>
      <c r="F259" s="212" t="s">
        <v>490</v>
      </c>
      <c r="G259" s="213" t="s">
        <v>181</v>
      </c>
      <c r="H259" s="214">
        <v>0.113</v>
      </c>
      <c r="I259" s="25"/>
      <c r="J259" s="215">
        <f t="shared" si="40"/>
        <v>0</v>
      </c>
      <c r="K259" s="212" t="s">
        <v>150</v>
      </c>
      <c r="L259" s="66"/>
      <c r="M259" s="216" t="s">
        <v>1</v>
      </c>
      <c r="N259" s="217" t="s">
        <v>39</v>
      </c>
      <c r="O259" s="107"/>
      <c r="P259" s="218">
        <f t="shared" si="41"/>
        <v>0</v>
      </c>
      <c r="Q259" s="218">
        <v>0</v>
      </c>
      <c r="R259" s="218">
        <f t="shared" si="42"/>
        <v>0</v>
      </c>
      <c r="S259" s="218">
        <v>0</v>
      </c>
      <c r="T259" s="219">
        <f t="shared" si="43"/>
        <v>0</v>
      </c>
      <c r="U259" s="65"/>
      <c r="V259" s="65"/>
      <c r="W259" s="65"/>
      <c r="X259" s="65"/>
      <c r="Y259" s="65"/>
      <c r="Z259" s="65"/>
      <c r="AA259" s="65"/>
      <c r="AB259" s="65"/>
      <c r="AC259" s="65"/>
      <c r="AD259" s="65"/>
      <c r="AE259" s="65"/>
      <c r="AR259" s="220" t="s">
        <v>222</v>
      </c>
      <c r="AT259" s="220" t="s">
        <v>146</v>
      </c>
      <c r="AU259" s="220" t="s">
        <v>84</v>
      </c>
      <c r="AY259" s="48" t="s">
        <v>144</v>
      </c>
      <c r="BE259" s="221">
        <f t="shared" si="44"/>
        <v>0</v>
      </c>
      <c r="BF259" s="221">
        <f t="shared" si="45"/>
        <v>0</v>
      </c>
      <c r="BG259" s="221">
        <f t="shared" si="46"/>
        <v>0</v>
      </c>
      <c r="BH259" s="221">
        <f t="shared" si="47"/>
        <v>0</v>
      </c>
      <c r="BI259" s="221">
        <f t="shared" si="48"/>
        <v>0</v>
      </c>
      <c r="BJ259" s="48" t="s">
        <v>82</v>
      </c>
      <c r="BK259" s="221">
        <f t="shared" si="49"/>
        <v>0</v>
      </c>
      <c r="BL259" s="48" t="s">
        <v>222</v>
      </c>
      <c r="BM259" s="220" t="s">
        <v>491</v>
      </c>
    </row>
    <row r="260" spans="1:65" s="197" customFormat="1" ht="22.8" customHeight="1">
      <c r="B260" s="198"/>
      <c r="D260" s="199" t="s">
        <v>73</v>
      </c>
      <c r="E260" s="208" t="s">
        <v>492</v>
      </c>
      <c r="F260" s="208" t="s">
        <v>493</v>
      </c>
      <c r="I260" s="24"/>
      <c r="J260" s="209">
        <f>BK260</f>
        <v>0</v>
      </c>
      <c r="L260" s="198"/>
      <c r="M260" s="202"/>
      <c r="N260" s="203"/>
      <c r="O260" s="203"/>
      <c r="P260" s="204">
        <f>SUM(P261:P262)</f>
        <v>0</v>
      </c>
      <c r="Q260" s="203"/>
      <c r="R260" s="204">
        <f>SUM(R261:R262)</f>
        <v>9.1999999999999998E-3</v>
      </c>
      <c r="S260" s="203"/>
      <c r="T260" s="205">
        <f>SUM(T261:T262)</f>
        <v>0</v>
      </c>
      <c r="AR260" s="199" t="s">
        <v>84</v>
      </c>
      <c r="AT260" s="206" t="s">
        <v>73</v>
      </c>
      <c r="AU260" s="206" t="s">
        <v>82</v>
      </c>
      <c r="AY260" s="199" t="s">
        <v>144</v>
      </c>
      <c r="BK260" s="207">
        <f>SUM(BK261:BK262)</f>
        <v>0</v>
      </c>
    </row>
    <row r="261" spans="1:65" s="71" customFormat="1" ht="37.799999999999997" customHeight="1">
      <c r="A261" s="65"/>
      <c r="B261" s="66"/>
      <c r="C261" s="210" t="s">
        <v>494</v>
      </c>
      <c r="D261" s="210" t="s">
        <v>146</v>
      </c>
      <c r="E261" s="211" t="s">
        <v>495</v>
      </c>
      <c r="F261" s="212" t="s">
        <v>496</v>
      </c>
      <c r="G261" s="213" t="s">
        <v>263</v>
      </c>
      <c r="H261" s="214">
        <v>1</v>
      </c>
      <c r="I261" s="25"/>
      <c r="J261" s="215">
        <f>ROUND(I261*H261,2)</f>
        <v>0</v>
      </c>
      <c r="K261" s="212" t="s">
        <v>150</v>
      </c>
      <c r="L261" s="66"/>
      <c r="M261" s="216" t="s">
        <v>1</v>
      </c>
      <c r="N261" s="217" t="s">
        <v>39</v>
      </c>
      <c r="O261" s="107"/>
      <c r="P261" s="218">
        <f>O261*H261</f>
        <v>0</v>
      </c>
      <c r="Q261" s="218">
        <v>9.1999999999999998E-3</v>
      </c>
      <c r="R261" s="218">
        <f>Q261*H261</f>
        <v>9.1999999999999998E-3</v>
      </c>
      <c r="S261" s="218">
        <v>0</v>
      </c>
      <c r="T261" s="219">
        <f>S261*H261</f>
        <v>0</v>
      </c>
      <c r="U261" s="65"/>
      <c r="V261" s="65"/>
      <c r="W261" s="65"/>
      <c r="X261" s="65"/>
      <c r="Y261" s="65"/>
      <c r="Z261" s="65"/>
      <c r="AA261" s="65"/>
      <c r="AB261" s="65"/>
      <c r="AC261" s="65"/>
      <c r="AD261" s="65"/>
      <c r="AE261" s="65"/>
      <c r="AR261" s="220" t="s">
        <v>222</v>
      </c>
      <c r="AT261" s="220" t="s">
        <v>146</v>
      </c>
      <c r="AU261" s="220" t="s">
        <v>84</v>
      </c>
      <c r="AY261" s="48" t="s">
        <v>144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48" t="s">
        <v>82</v>
      </c>
      <c r="BK261" s="221">
        <f>ROUND(I261*H261,2)</f>
        <v>0</v>
      </c>
      <c r="BL261" s="48" t="s">
        <v>222</v>
      </c>
      <c r="BM261" s="220" t="s">
        <v>497</v>
      </c>
    </row>
    <row r="262" spans="1:65" s="71" customFormat="1" ht="49.05" customHeight="1">
      <c r="A262" s="65"/>
      <c r="B262" s="66"/>
      <c r="C262" s="210" t="s">
        <v>498</v>
      </c>
      <c r="D262" s="210" t="s">
        <v>146</v>
      </c>
      <c r="E262" s="211" t="s">
        <v>499</v>
      </c>
      <c r="F262" s="212" t="s">
        <v>500</v>
      </c>
      <c r="G262" s="213" t="s">
        <v>181</v>
      </c>
      <c r="H262" s="214">
        <v>8.9999999999999993E-3</v>
      </c>
      <c r="I262" s="25"/>
      <c r="J262" s="215">
        <f>ROUND(I262*H262,2)</f>
        <v>0</v>
      </c>
      <c r="K262" s="212" t="s">
        <v>150</v>
      </c>
      <c r="L262" s="66"/>
      <c r="M262" s="216" t="s">
        <v>1</v>
      </c>
      <c r="N262" s="217" t="s">
        <v>39</v>
      </c>
      <c r="O262" s="107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65"/>
      <c r="V262" s="65"/>
      <c r="W262" s="65"/>
      <c r="X262" s="65"/>
      <c r="Y262" s="65"/>
      <c r="Z262" s="65"/>
      <c r="AA262" s="65"/>
      <c r="AB262" s="65"/>
      <c r="AC262" s="65"/>
      <c r="AD262" s="65"/>
      <c r="AE262" s="65"/>
      <c r="AR262" s="220" t="s">
        <v>222</v>
      </c>
      <c r="AT262" s="220" t="s">
        <v>146</v>
      </c>
      <c r="AU262" s="220" t="s">
        <v>84</v>
      </c>
      <c r="AY262" s="48" t="s">
        <v>144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48" t="s">
        <v>82</v>
      </c>
      <c r="BK262" s="221">
        <f>ROUND(I262*H262,2)</f>
        <v>0</v>
      </c>
      <c r="BL262" s="48" t="s">
        <v>222</v>
      </c>
      <c r="BM262" s="220" t="s">
        <v>501</v>
      </c>
    </row>
    <row r="263" spans="1:65" s="197" customFormat="1" ht="22.8" customHeight="1">
      <c r="B263" s="198"/>
      <c r="D263" s="199" t="s">
        <v>73</v>
      </c>
      <c r="E263" s="208" t="s">
        <v>502</v>
      </c>
      <c r="F263" s="208" t="s">
        <v>503</v>
      </c>
      <c r="I263" s="24"/>
      <c r="J263" s="209">
        <f>BK263</f>
        <v>0</v>
      </c>
      <c r="L263" s="198"/>
      <c r="M263" s="202"/>
      <c r="N263" s="203"/>
      <c r="O263" s="203"/>
      <c r="P263" s="204">
        <f>SUM(P264:P268)</f>
        <v>0</v>
      </c>
      <c r="Q263" s="203"/>
      <c r="R263" s="204">
        <f>SUM(R264:R268)</f>
        <v>3.3500000000000002E-2</v>
      </c>
      <c r="S263" s="203"/>
      <c r="T263" s="205">
        <f>SUM(T264:T268)</f>
        <v>0</v>
      </c>
      <c r="AR263" s="199" t="s">
        <v>84</v>
      </c>
      <c r="AT263" s="206" t="s">
        <v>73</v>
      </c>
      <c r="AU263" s="206" t="s">
        <v>82</v>
      </c>
      <c r="AY263" s="199" t="s">
        <v>144</v>
      </c>
      <c r="BK263" s="207">
        <f>SUM(BK264:BK268)</f>
        <v>0</v>
      </c>
    </row>
    <row r="264" spans="1:65" s="71" customFormat="1" ht="37.799999999999997" customHeight="1">
      <c r="A264" s="65"/>
      <c r="B264" s="66"/>
      <c r="C264" s="210" t="s">
        <v>504</v>
      </c>
      <c r="D264" s="210" t="s">
        <v>146</v>
      </c>
      <c r="E264" s="211" t="s">
        <v>505</v>
      </c>
      <c r="F264" s="212" t="s">
        <v>506</v>
      </c>
      <c r="G264" s="213" t="s">
        <v>237</v>
      </c>
      <c r="H264" s="214">
        <v>1</v>
      </c>
      <c r="I264" s="25"/>
      <c r="J264" s="215">
        <f>ROUND(I264*H264,2)</f>
        <v>0</v>
      </c>
      <c r="K264" s="212" t="s">
        <v>150</v>
      </c>
      <c r="L264" s="66"/>
      <c r="M264" s="216" t="s">
        <v>1</v>
      </c>
      <c r="N264" s="217" t="s">
        <v>39</v>
      </c>
      <c r="O264" s="107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65"/>
      <c r="V264" s="65"/>
      <c r="W264" s="65"/>
      <c r="X264" s="65"/>
      <c r="Y264" s="65"/>
      <c r="Z264" s="65"/>
      <c r="AA264" s="65"/>
      <c r="AB264" s="65"/>
      <c r="AC264" s="65"/>
      <c r="AD264" s="65"/>
      <c r="AE264" s="65"/>
      <c r="AR264" s="220" t="s">
        <v>222</v>
      </c>
      <c r="AT264" s="220" t="s">
        <v>146</v>
      </c>
      <c r="AU264" s="220" t="s">
        <v>84</v>
      </c>
      <c r="AY264" s="48" t="s">
        <v>144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48" t="s">
        <v>82</v>
      </c>
      <c r="BK264" s="221">
        <f>ROUND(I264*H264,2)</f>
        <v>0</v>
      </c>
      <c r="BL264" s="48" t="s">
        <v>222</v>
      </c>
      <c r="BM264" s="220" t="s">
        <v>507</v>
      </c>
    </row>
    <row r="265" spans="1:65" s="71" customFormat="1" ht="24.15" customHeight="1">
      <c r="A265" s="65"/>
      <c r="B265" s="66"/>
      <c r="C265" s="246" t="s">
        <v>508</v>
      </c>
      <c r="D265" s="246" t="s">
        <v>198</v>
      </c>
      <c r="E265" s="247" t="s">
        <v>509</v>
      </c>
      <c r="F265" s="248" t="s">
        <v>510</v>
      </c>
      <c r="G265" s="249" t="s">
        <v>237</v>
      </c>
      <c r="H265" s="250">
        <v>1</v>
      </c>
      <c r="I265" s="29"/>
      <c r="J265" s="251">
        <f>ROUND(I265*H265,2)</f>
        <v>0</v>
      </c>
      <c r="K265" s="248" t="s">
        <v>150</v>
      </c>
      <c r="L265" s="252"/>
      <c r="M265" s="253" t="s">
        <v>1</v>
      </c>
      <c r="N265" s="254" t="s">
        <v>39</v>
      </c>
      <c r="O265" s="107"/>
      <c r="P265" s="218">
        <f>O265*H265</f>
        <v>0</v>
      </c>
      <c r="Q265" s="218">
        <v>1.6E-2</v>
      </c>
      <c r="R265" s="218">
        <f>Q265*H265</f>
        <v>1.6E-2</v>
      </c>
      <c r="S265" s="218">
        <v>0</v>
      </c>
      <c r="T265" s="219">
        <f>S265*H265</f>
        <v>0</v>
      </c>
      <c r="U265" s="65"/>
      <c r="V265" s="65"/>
      <c r="W265" s="65"/>
      <c r="X265" s="65"/>
      <c r="Y265" s="65"/>
      <c r="Z265" s="65"/>
      <c r="AA265" s="65"/>
      <c r="AB265" s="65"/>
      <c r="AC265" s="65"/>
      <c r="AD265" s="65"/>
      <c r="AE265" s="65"/>
      <c r="AR265" s="220" t="s">
        <v>292</v>
      </c>
      <c r="AT265" s="220" t="s">
        <v>198</v>
      </c>
      <c r="AU265" s="220" t="s">
        <v>84</v>
      </c>
      <c r="AY265" s="48" t="s">
        <v>144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48" t="s">
        <v>82</v>
      </c>
      <c r="BK265" s="221">
        <f>ROUND(I265*H265,2)</f>
        <v>0</v>
      </c>
      <c r="BL265" s="48" t="s">
        <v>222</v>
      </c>
      <c r="BM265" s="220" t="s">
        <v>511</v>
      </c>
    </row>
    <row r="266" spans="1:65" s="71" customFormat="1" ht="37.799999999999997" customHeight="1">
      <c r="A266" s="65"/>
      <c r="B266" s="66"/>
      <c r="C266" s="210" t="s">
        <v>512</v>
      </c>
      <c r="D266" s="210" t="s">
        <v>146</v>
      </c>
      <c r="E266" s="211" t="s">
        <v>513</v>
      </c>
      <c r="F266" s="212" t="s">
        <v>514</v>
      </c>
      <c r="G266" s="213" t="s">
        <v>237</v>
      </c>
      <c r="H266" s="214">
        <v>1</v>
      </c>
      <c r="I266" s="25"/>
      <c r="J266" s="215">
        <f>ROUND(I266*H266,2)</f>
        <v>0</v>
      </c>
      <c r="K266" s="212" t="s">
        <v>150</v>
      </c>
      <c r="L266" s="66"/>
      <c r="M266" s="216" t="s">
        <v>1</v>
      </c>
      <c r="N266" s="217" t="s">
        <v>39</v>
      </c>
      <c r="O266" s="107"/>
      <c r="P266" s="218">
        <f>O266*H266</f>
        <v>0</v>
      </c>
      <c r="Q266" s="218">
        <v>0</v>
      </c>
      <c r="R266" s="218">
        <f>Q266*H266</f>
        <v>0</v>
      </c>
      <c r="S266" s="218">
        <v>0</v>
      </c>
      <c r="T266" s="219">
        <f>S266*H266</f>
        <v>0</v>
      </c>
      <c r="U266" s="65"/>
      <c r="V266" s="65"/>
      <c r="W266" s="65"/>
      <c r="X266" s="65"/>
      <c r="Y266" s="65"/>
      <c r="Z266" s="65"/>
      <c r="AA266" s="65"/>
      <c r="AB266" s="65"/>
      <c r="AC266" s="65"/>
      <c r="AD266" s="65"/>
      <c r="AE266" s="65"/>
      <c r="AR266" s="220" t="s">
        <v>222</v>
      </c>
      <c r="AT266" s="220" t="s">
        <v>146</v>
      </c>
      <c r="AU266" s="220" t="s">
        <v>84</v>
      </c>
      <c r="AY266" s="48" t="s">
        <v>144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48" t="s">
        <v>82</v>
      </c>
      <c r="BK266" s="221">
        <f>ROUND(I266*H266,2)</f>
        <v>0</v>
      </c>
      <c r="BL266" s="48" t="s">
        <v>222</v>
      </c>
      <c r="BM266" s="220" t="s">
        <v>515</v>
      </c>
    </row>
    <row r="267" spans="1:65" s="71" customFormat="1" ht="24.15" customHeight="1">
      <c r="A267" s="65"/>
      <c r="B267" s="66"/>
      <c r="C267" s="246" t="s">
        <v>516</v>
      </c>
      <c r="D267" s="246" t="s">
        <v>198</v>
      </c>
      <c r="E267" s="247" t="s">
        <v>517</v>
      </c>
      <c r="F267" s="248" t="s">
        <v>518</v>
      </c>
      <c r="G267" s="249" t="s">
        <v>237</v>
      </c>
      <c r="H267" s="250">
        <v>1</v>
      </c>
      <c r="I267" s="29"/>
      <c r="J267" s="251">
        <f>ROUND(I267*H267,2)</f>
        <v>0</v>
      </c>
      <c r="K267" s="248" t="s">
        <v>150</v>
      </c>
      <c r="L267" s="252"/>
      <c r="M267" s="253" t="s">
        <v>1</v>
      </c>
      <c r="N267" s="254" t="s">
        <v>39</v>
      </c>
      <c r="O267" s="107"/>
      <c r="P267" s="218">
        <f>O267*H267</f>
        <v>0</v>
      </c>
      <c r="Q267" s="218">
        <v>1.7500000000000002E-2</v>
      </c>
      <c r="R267" s="218">
        <f>Q267*H267</f>
        <v>1.7500000000000002E-2</v>
      </c>
      <c r="S267" s="218">
        <v>0</v>
      </c>
      <c r="T267" s="219">
        <f>S267*H267</f>
        <v>0</v>
      </c>
      <c r="U267" s="65"/>
      <c r="V267" s="65"/>
      <c r="W267" s="65"/>
      <c r="X267" s="65"/>
      <c r="Y267" s="65"/>
      <c r="Z267" s="65"/>
      <c r="AA267" s="65"/>
      <c r="AB267" s="65"/>
      <c r="AC267" s="65"/>
      <c r="AD267" s="65"/>
      <c r="AE267" s="65"/>
      <c r="AR267" s="220" t="s">
        <v>292</v>
      </c>
      <c r="AT267" s="220" t="s">
        <v>198</v>
      </c>
      <c r="AU267" s="220" t="s">
        <v>84</v>
      </c>
      <c r="AY267" s="48" t="s">
        <v>144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48" t="s">
        <v>82</v>
      </c>
      <c r="BK267" s="221">
        <f>ROUND(I267*H267,2)</f>
        <v>0</v>
      </c>
      <c r="BL267" s="48" t="s">
        <v>222</v>
      </c>
      <c r="BM267" s="220" t="s">
        <v>519</v>
      </c>
    </row>
    <row r="268" spans="1:65" s="71" customFormat="1" ht="49.05" customHeight="1">
      <c r="A268" s="65"/>
      <c r="B268" s="66"/>
      <c r="C268" s="210" t="s">
        <v>520</v>
      </c>
      <c r="D268" s="210" t="s">
        <v>146</v>
      </c>
      <c r="E268" s="211" t="s">
        <v>521</v>
      </c>
      <c r="F268" s="212" t="s">
        <v>522</v>
      </c>
      <c r="G268" s="213" t="s">
        <v>181</v>
      </c>
      <c r="H268" s="214">
        <v>3.4000000000000002E-2</v>
      </c>
      <c r="I268" s="25"/>
      <c r="J268" s="215">
        <f>ROUND(I268*H268,2)</f>
        <v>0</v>
      </c>
      <c r="K268" s="212" t="s">
        <v>150</v>
      </c>
      <c r="L268" s="66"/>
      <c r="M268" s="216" t="s">
        <v>1</v>
      </c>
      <c r="N268" s="217" t="s">
        <v>39</v>
      </c>
      <c r="O268" s="107"/>
      <c r="P268" s="218">
        <f>O268*H268</f>
        <v>0</v>
      </c>
      <c r="Q268" s="218">
        <v>0</v>
      </c>
      <c r="R268" s="218">
        <f>Q268*H268</f>
        <v>0</v>
      </c>
      <c r="S268" s="218">
        <v>0</v>
      </c>
      <c r="T268" s="219">
        <f>S268*H268</f>
        <v>0</v>
      </c>
      <c r="U268" s="65"/>
      <c r="V268" s="65"/>
      <c r="W268" s="65"/>
      <c r="X268" s="65"/>
      <c r="Y268" s="65"/>
      <c r="Z268" s="65"/>
      <c r="AA268" s="65"/>
      <c r="AB268" s="65"/>
      <c r="AC268" s="65"/>
      <c r="AD268" s="65"/>
      <c r="AE268" s="65"/>
      <c r="AR268" s="220" t="s">
        <v>222</v>
      </c>
      <c r="AT268" s="220" t="s">
        <v>146</v>
      </c>
      <c r="AU268" s="220" t="s">
        <v>84</v>
      </c>
      <c r="AY268" s="48" t="s">
        <v>144</v>
      </c>
      <c r="BE268" s="221">
        <f>IF(N268="základní",J268,0)</f>
        <v>0</v>
      </c>
      <c r="BF268" s="221">
        <f>IF(N268="snížená",J268,0)</f>
        <v>0</v>
      </c>
      <c r="BG268" s="221">
        <f>IF(N268="zákl. přenesená",J268,0)</f>
        <v>0</v>
      </c>
      <c r="BH268" s="221">
        <f>IF(N268="sníž. přenesená",J268,0)</f>
        <v>0</v>
      </c>
      <c r="BI268" s="221">
        <f>IF(N268="nulová",J268,0)</f>
        <v>0</v>
      </c>
      <c r="BJ268" s="48" t="s">
        <v>82</v>
      </c>
      <c r="BK268" s="221">
        <f>ROUND(I268*H268,2)</f>
        <v>0</v>
      </c>
      <c r="BL268" s="48" t="s">
        <v>222</v>
      </c>
      <c r="BM268" s="220" t="s">
        <v>523</v>
      </c>
    </row>
    <row r="269" spans="1:65" s="197" customFormat="1" ht="22.8" customHeight="1">
      <c r="B269" s="198"/>
      <c r="D269" s="199" t="s">
        <v>73</v>
      </c>
      <c r="E269" s="208" t="s">
        <v>524</v>
      </c>
      <c r="F269" s="208" t="s">
        <v>525</v>
      </c>
      <c r="I269" s="24"/>
      <c r="J269" s="209">
        <f>BK269</f>
        <v>0</v>
      </c>
      <c r="L269" s="198"/>
      <c r="M269" s="202"/>
      <c r="N269" s="203"/>
      <c r="O269" s="203"/>
      <c r="P269" s="204">
        <f>SUM(P270:P274)</f>
        <v>0</v>
      </c>
      <c r="Q269" s="203"/>
      <c r="R269" s="204">
        <f>SUM(R270:R274)</f>
        <v>4.6155999999999997</v>
      </c>
      <c r="S269" s="203"/>
      <c r="T269" s="205">
        <f>SUM(T270:T274)</f>
        <v>0</v>
      </c>
      <c r="AR269" s="199" t="s">
        <v>84</v>
      </c>
      <c r="AT269" s="206" t="s">
        <v>73</v>
      </c>
      <c r="AU269" s="206" t="s">
        <v>82</v>
      </c>
      <c r="AY269" s="199" t="s">
        <v>144</v>
      </c>
      <c r="BK269" s="207">
        <f>SUM(BK270:BK274)</f>
        <v>0</v>
      </c>
    </row>
    <row r="270" spans="1:65" s="71" customFormat="1" ht="24.15" customHeight="1">
      <c r="A270" s="65"/>
      <c r="B270" s="66"/>
      <c r="C270" s="210" t="s">
        <v>526</v>
      </c>
      <c r="D270" s="210" t="s">
        <v>146</v>
      </c>
      <c r="E270" s="211" t="s">
        <v>527</v>
      </c>
      <c r="F270" s="212" t="s">
        <v>528</v>
      </c>
      <c r="G270" s="213" t="s">
        <v>206</v>
      </c>
      <c r="H270" s="214">
        <v>163</v>
      </c>
      <c r="I270" s="25"/>
      <c r="J270" s="215">
        <f>ROUND(I270*H270,2)</f>
        <v>0</v>
      </c>
      <c r="K270" s="212" t="s">
        <v>150</v>
      </c>
      <c r="L270" s="66"/>
      <c r="M270" s="216" t="s">
        <v>1</v>
      </c>
      <c r="N270" s="217" t="s">
        <v>39</v>
      </c>
      <c r="O270" s="107"/>
      <c r="P270" s="218">
        <f>O270*H270</f>
        <v>0</v>
      </c>
      <c r="Q270" s="218">
        <v>2.9999999999999997E-4</v>
      </c>
      <c r="R270" s="218">
        <f>Q270*H270</f>
        <v>4.8899999999999999E-2</v>
      </c>
      <c r="S270" s="218">
        <v>0</v>
      </c>
      <c r="T270" s="219">
        <f>S270*H270</f>
        <v>0</v>
      </c>
      <c r="U270" s="65"/>
      <c r="V270" s="65"/>
      <c r="W270" s="65"/>
      <c r="X270" s="65"/>
      <c r="Y270" s="65"/>
      <c r="Z270" s="65"/>
      <c r="AA270" s="65"/>
      <c r="AB270" s="65"/>
      <c r="AC270" s="65"/>
      <c r="AD270" s="65"/>
      <c r="AE270" s="65"/>
      <c r="AR270" s="220" t="s">
        <v>222</v>
      </c>
      <c r="AT270" s="220" t="s">
        <v>146</v>
      </c>
      <c r="AU270" s="220" t="s">
        <v>84</v>
      </c>
      <c r="AY270" s="48" t="s">
        <v>144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48" t="s">
        <v>82</v>
      </c>
      <c r="BK270" s="221">
        <f>ROUND(I270*H270,2)</f>
        <v>0</v>
      </c>
      <c r="BL270" s="48" t="s">
        <v>222</v>
      </c>
      <c r="BM270" s="220" t="s">
        <v>529</v>
      </c>
    </row>
    <row r="271" spans="1:65" s="71" customFormat="1" ht="16.5" customHeight="1">
      <c r="A271" s="65"/>
      <c r="B271" s="66"/>
      <c r="C271" s="210" t="s">
        <v>530</v>
      </c>
      <c r="D271" s="210" t="s">
        <v>146</v>
      </c>
      <c r="E271" s="211" t="s">
        <v>531</v>
      </c>
      <c r="F271" s="212" t="s">
        <v>532</v>
      </c>
      <c r="G271" s="213" t="s">
        <v>309</v>
      </c>
      <c r="H271" s="214">
        <v>9</v>
      </c>
      <c r="I271" s="25"/>
      <c r="J271" s="215">
        <f>ROUND(I271*H271,2)</f>
        <v>0</v>
      </c>
      <c r="K271" s="212" t="s">
        <v>1</v>
      </c>
      <c r="L271" s="66"/>
      <c r="M271" s="216" t="s">
        <v>1</v>
      </c>
      <c r="N271" s="217" t="s">
        <v>39</v>
      </c>
      <c r="O271" s="107"/>
      <c r="P271" s="218">
        <f>O271*H271</f>
        <v>0</v>
      </c>
      <c r="Q271" s="218">
        <v>2.9999999999999997E-4</v>
      </c>
      <c r="R271" s="218">
        <f>Q271*H271</f>
        <v>2.6999999999999997E-3</v>
      </c>
      <c r="S271" s="218">
        <v>0</v>
      </c>
      <c r="T271" s="219">
        <f>S271*H271</f>
        <v>0</v>
      </c>
      <c r="U271" s="65"/>
      <c r="V271" s="65"/>
      <c r="W271" s="65"/>
      <c r="X271" s="65"/>
      <c r="Y271" s="65"/>
      <c r="Z271" s="65"/>
      <c r="AA271" s="65"/>
      <c r="AB271" s="65"/>
      <c r="AC271" s="65"/>
      <c r="AD271" s="65"/>
      <c r="AE271" s="65"/>
      <c r="AR271" s="220" t="s">
        <v>222</v>
      </c>
      <c r="AT271" s="220" t="s">
        <v>146</v>
      </c>
      <c r="AU271" s="220" t="s">
        <v>84</v>
      </c>
      <c r="AY271" s="48" t="s">
        <v>144</v>
      </c>
      <c r="BE271" s="221">
        <f>IF(N271="základní",J271,0)</f>
        <v>0</v>
      </c>
      <c r="BF271" s="221">
        <f>IF(N271="snížená",J271,0)</f>
        <v>0</v>
      </c>
      <c r="BG271" s="221">
        <f>IF(N271="zákl. přenesená",J271,0)</f>
        <v>0</v>
      </c>
      <c r="BH271" s="221">
        <f>IF(N271="sníž. přenesená",J271,0)</f>
        <v>0</v>
      </c>
      <c r="BI271" s="221">
        <f>IF(N271="nulová",J271,0)</f>
        <v>0</v>
      </c>
      <c r="BJ271" s="48" t="s">
        <v>82</v>
      </c>
      <c r="BK271" s="221">
        <f>ROUND(I271*H271,2)</f>
        <v>0</v>
      </c>
      <c r="BL271" s="48" t="s">
        <v>222</v>
      </c>
      <c r="BM271" s="220" t="s">
        <v>533</v>
      </c>
    </row>
    <row r="272" spans="1:65" s="71" customFormat="1" ht="37.799999999999997" customHeight="1">
      <c r="A272" s="65"/>
      <c r="B272" s="66"/>
      <c r="C272" s="210" t="s">
        <v>534</v>
      </c>
      <c r="D272" s="210" t="s">
        <v>146</v>
      </c>
      <c r="E272" s="211" t="s">
        <v>535</v>
      </c>
      <c r="F272" s="212" t="s">
        <v>536</v>
      </c>
      <c r="G272" s="213" t="s">
        <v>206</v>
      </c>
      <c r="H272" s="214">
        <v>163</v>
      </c>
      <c r="I272" s="25"/>
      <c r="J272" s="215">
        <f>ROUND(I272*H272,2)</f>
        <v>0</v>
      </c>
      <c r="K272" s="212" t="s">
        <v>150</v>
      </c>
      <c r="L272" s="66"/>
      <c r="M272" s="216" t="s">
        <v>1</v>
      </c>
      <c r="N272" s="217" t="s">
        <v>39</v>
      </c>
      <c r="O272" s="107"/>
      <c r="P272" s="218">
        <f>O272*H272</f>
        <v>0</v>
      </c>
      <c r="Q272" s="218">
        <v>6.0000000000000001E-3</v>
      </c>
      <c r="R272" s="218">
        <f>Q272*H272</f>
        <v>0.97799999999999998</v>
      </c>
      <c r="S272" s="218">
        <v>0</v>
      </c>
      <c r="T272" s="219">
        <f>S272*H272</f>
        <v>0</v>
      </c>
      <c r="U272" s="65"/>
      <c r="V272" s="65"/>
      <c r="W272" s="65"/>
      <c r="X272" s="65"/>
      <c r="Y272" s="65"/>
      <c r="Z272" s="65"/>
      <c r="AA272" s="65"/>
      <c r="AB272" s="65"/>
      <c r="AC272" s="65"/>
      <c r="AD272" s="65"/>
      <c r="AE272" s="65"/>
      <c r="AR272" s="220" t="s">
        <v>222</v>
      </c>
      <c r="AT272" s="220" t="s">
        <v>146</v>
      </c>
      <c r="AU272" s="220" t="s">
        <v>84</v>
      </c>
      <c r="AY272" s="48" t="s">
        <v>144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48" t="s">
        <v>82</v>
      </c>
      <c r="BK272" s="221">
        <f>ROUND(I272*H272,2)</f>
        <v>0</v>
      </c>
      <c r="BL272" s="48" t="s">
        <v>222</v>
      </c>
      <c r="BM272" s="220" t="s">
        <v>537</v>
      </c>
    </row>
    <row r="273" spans="1:65" s="71" customFormat="1" ht="24.15" customHeight="1">
      <c r="A273" s="65"/>
      <c r="B273" s="66"/>
      <c r="C273" s="246" t="s">
        <v>538</v>
      </c>
      <c r="D273" s="246" t="s">
        <v>198</v>
      </c>
      <c r="E273" s="247" t="s">
        <v>539</v>
      </c>
      <c r="F273" s="248" t="s">
        <v>540</v>
      </c>
      <c r="G273" s="249" t="s">
        <v>206</v>
      </c>
      <c r="H273" s="250">
        <v>163</v>
      </c>
      <c r="I273" s="29"/>
      <c r="J273" s="251">
        <f>ROUND(I273*H273,2)</f>
        <v>0</v>
      </c>
      <c r="K273" s="248" t="s">
        <v>150</v>
      </c>
      <c r="L273" s="252"/>
      <c r="M273" s="253" t="s">
        <v>1</v>
      </c>
      <c r="N273" s="254" t="s">
        <v>39</v>
      </c>
      <c r="O273" s="107"/>
      <c r="P273" s="218">
        <f>O273*H273</f>
        <v>0</v>
      </c>
      <c r="Q273" s="218">
        <v>2.1999999999999999E-2</v>
      </c>
      <c r="R273" s="218">
        <f>Q273*H273</f>
        <v>3.5859999999999999</v>
      </c>
      <c r="S273" s="218">
        <v>0</v>
      </c>
      <c r="T273" s="219">
        <f>S273*H273</f>
        <v>0</v>
      </c>
      <c r="U273" s="65"/>
      <c r="V273" s="65"/>
      <c r="W273" s="65"/>
      <c r="X273" s="65"/>
      <c r="Y273" s="65"/>
      <c r="Z273" s="65"/>
      <c r="AA273" s="65"/>
      <c r="AB273" s="65"/>
      <c r="AC273" s="65"/>
      <c r="AD273" s="65"/>
      <c r="AE273" s="65"/>
      <c r="AR273" s="220" t="s">
        <v>292</v>
      </c>
      <c r="AT273" s="220" t="s">
        <v>198</v>
      </c>
      <c r="AU273" s="220" t="s">
        <v>84</v>
      </c>
      <c r="AY273" s="48" t="s">
        <v>144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48" t="s">
        <v>82</v>
      </c>
      <c r="BK273" s="221">
        <f>ROUND(I273*H273,2)</f>
        <v>0</v>
      </c>
      <c r="BL273" s="48" t="s">
        <v>222</v>
      </c>
      <c r="BM273" s="220" t="s">
        <v>541</v>
      </c>
    </row>
    <row r="274" spans="1:65" s="71" customFormat="1" ht="49.05" customHeight="1">
      <c r="A274" s="65"/>
      <c r="B274" s="66"/>
      <c r="C274" s="210" t="s">
        <v>542</v>
      </c>
      <c r="D274" s="210" t="s">
        <v>146</v>
      </c>
      <c r="E274" s="211" t="s">
        <v>543</v>
      </c>
      <c r="F274" s="212" t="s">
        <v>544</v>
      </c>
      <c r="G274" s="213" t="s">
        <v>181</v>
      </c>
      <c r="H274" s="214">
        <v>4.6159999999999997</v>
      </c>
      <c r="I274" s="25"/>
      <c r="J274" s="215">
        <f>ROUND(I274*H274,2)</f>
        <v>0</v>
      </c>
      <c r="K274" s="212" t="s">
        <v>150</v>
      </c>
      <c r="L274" s="66"/>
      <c r="M274" s="216" t="s">
        <v>1</v>
      </c>
      <c r="N274" s="217" t="s">
        <v>39</v>
      </c>
      <c r="O274" s="107"/>
      <c r="P274" s="218">
        <f>O274*H274</f>
        <v>0</v>
      </c>
      <c r="Q274" s="218">
        <v>0</v>
      </c>
      <c r="R274" s="218">
        <f>Q274*H274</f>
        <v>0</v>
      </c>
      <c r="S274" s="218">
        <v>0</v>
      </c>
      <c r="T274" s="219">
        <f>S274*H274</f>
        <v>0</v>
      </c>
      <c r="U274" s="65"/>
      <c r="V274" s="65"/>
      <c r="W274" s="65"/>
      <c r="X274" s="65"/>
      <c r="Y274" s="65"/>
      <c r="Z274" s="65"/>
      <c r="AA274" s="65"/>
      <c r="AB274" s="65"/>
      <c r="AC274" s="65"/>
      <c r="AD274" s="65"/>
      <c r="AE274" s="65"/>
      <c r="AR274" s="220" t="s">
        <v>222</v>
      </c>
      <c r="AT274" s="220" t="s">
        <v>146</v>
      </c>
      <c r="AU274" s="220" t="s">
        <v>84</v>
      </c>
      <c r="AY274" s="48" t="s">
        <v>144</v>
      </c>
      <c r="BE274" s="221">
        <f>IF(N274="základní",J274,0)</f>
        <v>0</v>
      </c>
      <c r="BF274" s="221">
        <f>IF(N274="snížená",J274,0)</f>
        <v>0</v>
      </c>
      <c r="BG274" s="221">
        <f>IF(N274="zákl. přenesená",J274,0)</f>
        <v>0</v>
      </c>
      <c r="BH274" s="221">
        <f>IF(N274="sníž. přenesená",J274,0)</f>
        <v>0</v>
      </c>
      <c r="BI274" s="221">
        <f>IF(N274="nulová",J274,0)</f>
        <v>0</v>
      </c>
      <c r="BJ274" s="48" t="s">
        <v>82</v>
      </c>
      <c r="BK274" s="221">
        <f>ROUND(I274*H274,2)</f>
        <v>0</v>
      </c>
      <c r="BL274" s="48" t="s">
        <v>222</v>
      </c>
      <c r="BM274" s="220" t="s">
        <v>545</v>
      </c>
    </row>
    <row r="275" spans="1:65" s="197" customFormat="1" ht="22.8" customHeight="1">
      <c r="B275" s="198"/>
      <c r="D275" s="199" t="s">
        <v>73</v>
      </c>
      <c r="E275" s="208" t="s">
        <v>546</v>
      </c>
      <c r="F275" s="208" t="s">
        <v>547</v>
      </c>
      <c r="I275" s="24"/>
      <c r="J275" s="209">
        <f>BK275</f>
        <v>0</v>
      </c>
      <c r="L275" s="198"/>
      <c r="M275" s="202"/>
      <c r="N275" s="203"/>
      <c r="O275" s="203"/>
      <c r="P275" s="204">
        <f>SUM(P276:P279)</f>
        <v>0</v>
      </c>
      <c r="Q275" s="203"/>
      <c r="R275" s="204">
        <f>SUM(R276:R279)</f>
        <v>0.52136000000000005</v>
      </c>
      <c r="S275" s="203"/>
      <c r="T275" s="205">
        <f>SUM(T276:T279)</f>
        <v>0</v>
      </c>
      <c r="AR275" s="199" t="s">
        <v>84</v>
      </c>
      <c r="AT275" s="206" t="s">
        <v>73</v>
      </c>
      <c r="AU275" s="206" t="s">
        <v>82</v>
      </c>
      <c r="AY275" s="199" t="s">
        <v>144</v>
      </c>
      <c r="BK275" s="207">
        <f>SUM(BK276:BK279)</f>
        <v>0</v>
      </c>
    </row>
    <row r="276" spans="1:65" s="71" customFormat="1" ht="24.15" customHeight="1">
      <c r="A276" s="65"/>
      <c r="B276" s="66"/>
      <c r="C276" s="210" t="s">
        <v>548</v>
      </c>
      <c r="D276" s="210" t="s">
        <v>146</v>
      </c>
      <c r="E276" s="211" t="s">
        <v>549</v>
      </c>
      <c r="F276" s="212" t="s">
        <v>550</v>
      </c>
      <c r="G276" s="213" t="s">
        <v>206</v>
      </c>
      <c r="H276" s="214">
        <v>28</v>
      </c>
      <c r="I276" s="25"/>
      <c r="J276" s="215">
        <f>ROUND(I276*H276,2)</f>
        <v>0</v>
      </c>
      <c r="K276" s="212" t="s">
        <v>150</v>
      </c>
      <c r="L276" s="66"/>
      <c r="M276" s="216" t="s">
        <v>1</v>
      </c>
      <c r="N276" s="217" t="s">
        <v>39</v>
      </c>
      <c r="O276" s="107"/>
      <c r="P276" s="218">
        <f>O276*H276</f>
        <v>0</v>
      </c>
      <c r="Q276" s="218">
        <v>2.9999999999999997E-4</v>
      </c>
      <c r="R276" s="218">
        <f>Q276*H276</f>
        <v>8.3999999999999995E-3</v>
      </c>
      <c r="S276" s="218">
        <v>0</v>
      </c>
      <c r="T276" s="219">
        <f>S276*H276</f>
        <v>0</v>
      </c>
      <c r="U276" s="65"/>
      <c r="V276" s="65"/>
      <c r="W276" s="65"/>
      <c r="X276" s="65"/>
      <c r="Y276" s="65"/>
      <c r="Z276" s="65"/>
      <c r="AA276" s="65"/>
      <c r="AB276" s="65"/>
      <c r="AC276" s="65"/>
      <c r="AD276" s="65"/>
      <c r="AE276" s="65"/>
      <c r="AR276" s="220" t="s">
        <v>222</v>
      </c>
      <c r="AT276" s="220" t="s">
        <v>146</v>
      </c>
      <c r="AU276" s="220" t="s">
        <v>84</v>
      </c>
      <c r="AY276" s="48" t="s">
        <v>144</v>
      </c>
      <c r="BE276" s="221">
        <f>IF(N276="základní",J276,0)</f>
        <v>0</v>
      </c>
      <c r="BF276" s="221">
        <f>IF(N276="snížená",J276,0)</f>
        <v>0</v>
      </c>
      <c r="BG276" s="221">
        <f>IF(N276="zákl. přenesená",J276,0)</f>
        <v>0</v>
      </c>
      <c r="BH276" s="221">
        <f>IF(N276="sníž. přenesená",J276,0)</f>
        <v>0</v>
      </c>
      <c r="BI276" s="221">
        <f>IF(N276="nulová",J276,0)</f>
        <v>0</v>
      </c>
      <c r="BJ276" s="48" t="s">
        <v>82</v>
      </c>
      <c r="BK276" s="221">
        <f>ROUND(I276*H276,2)</f>
        <v>0</v>
      </c>
      <c r="BL276" s="48" t="s">
        <v>222</v>
      </c>
      <c r="BM276" s="220" t="s">
        <v>551</v>
      </c>
    </row>
    <row r="277" spans="1:65" s="71" customFormat="1" ht="37.799999999999997" customHeight="1">
      <c r="A277" s="65"/>
      <c r="B277" s="66"/>
      <c r="C277" s="210" t="s">
        <v>552</v>
      </c>
      <c r="D277" s="210" t="s">
        <v>146</v>
      </c>
      <c r="E277" s="211" t="s">
        <v>553</v>
      </c>
      <c r="F277" s="212" t="s">
        <v>554</v>
      </c>
      <c r="G277" s="213" t="s">
        <v>206</v>
      </c>
      <c r="H277" s="214">
        <v>28</v>
      </c>
      <c r="I277" s="25"/>
      <c r="J277" s="215">
        <f>ROUND(I277*H277,2)</f>
        <v>0</v>
      </c>
      <c r="K277" s="212" t="s">
        <v>150</v>
      </c>
      <c r="L277" s="66"/>
      <c r="M277" s="216" t="s">
        <v>1</v>
      </c>
      <c r="N277" s="217" t="s">
        <v>39</v>
      </c>
      <c r="O277" s="107"/>
      <c r="P277" s="218">
        <f>O277*H277</f>
        <v>0</v>
      </c>
      <c r="Q277" s="218">
        <v>6.0000000000000001E-3</v>
      </c>
      <c r="R277" s="218">
        <f>Q277*H277</f>
        <v>0.16800000000000001</v>
      </c>
      <c r="S277" s="218">
        <v>0</v>
      </c>
      <c r="T277" s="219">
        <f>S277*H277</f>
        <v>0</v>
      </c>
      <c r="U277" s="65"/>
      <c r="V277" s="65"/>
      <c r="W277" s="65"/>
      <c r="X277" s="65"/>
      <c r="Y277" s="65"/>
      <c r="Z277" s="65"/>
      <c r="AA277" s="65"/>
      <c r="AB277" s="65"/>
      <c r="AC277" s="65"/>
      <c r="AD277" s="65"/>
      <c r="AE277" s="65"/>
      <c r="AR277" s="220" t="s">
        <v>222</v>
      </c>
      <c r="AT277" s="220" t="s">
        <v>146</v>
      </c>
      <c r="AU277" s="220" t="s">
        <v>84</v>
      </c>
      <c r="AY277" s="48" t="s">
        <v>144</v>
      </c>
      <c r="BE277" s="221">
        <f>IF(N277="základní",J277,0)</f>
        <v>0</v>
      </c>
      <c r="BF277" s="221">
        <f>IF(N277="snížená",J277,0)</f>
        <v>0</v>
      </c>
      <c r="BG277" s="221">
        <f>IF(N277="zákl. přenesená",J277,0)</f>
        <v>0</v>
      </c>
      <c r="BH277" s="221">
        <f>IF(N277="sníž. přenesená",J277,0)</f>
        <v>0</v>
      </c>
      <c r="BI277" s="221">
        <f>IF(N277="nulová",J277,0)</f>
        <v>0</v>
      </c>
      <c r="BJ277" s="48" t="s">
        <v>82</v>
      </c>
      <c r="BK277" s="221">
        <f>ROUND(I277*H277,2)</f>
        <v>0</v>
      </c>
      <c r="BL277" s="48" t="s">
        <v>222</v>
      </c>
      <c r="BM277" s="220" t="s">
        <v>555</v>
      </c>
    </row>
    <row r="278" spans="1:65" s="71" customFormat="1" ht="24.15" customHeight="1">
      <c r="A278" s="65"/>
      <c r="B278" s="66"/>
      <c r="C278" s="246" t="s">
        <v>556</v>
      </c>
      <c r="D278" s="246" t="s">
        <v>198</v>
      </c>
      <c r="E278" s="247" t="s">
        <v>557</v>
      </c>
      <c r="F278" s="248" t="s">
        <v>558</v>
      </c>
      <c r="G278" s="249" t="s">
        <v>206</v>
      </c>
      <c r="H278" s="250">
        <v>28</v>
      </c>
      <c r="I278" s="29"/>
      <c r="J278" s="251">
        <f>ROUND(I278*H278,2)</f>
        <v>0</v>
      </c>
      <c r="K278" s="248" t="s">
        <v>150</v>
      </c>
      <c r="L278" s="252"/>
      <c r="M278" s="253" t="s">
        <v>1</v>
      </c>
      <c r="N278" s="254" t="s">
        <v>39</v>
      </c>
      <c r="O278" s="107"/>
      <c r="P278" s="218">
        <f>O278*H278</f>
        <v>0</v>
      </c>
      <c r="Q278" s="218">
        <v>1.2319999999999999E-2</v>
      </c>
      <c r="R278" s="218">
        <f>Q278*H278</f>
        <v>0.34495999999999999</v>
      </c>
      <c r="S278" s="218">
        <v>0</v>
      </c>
      <c r="T278" s="219">
        <f>S278*H278</f>
        <v>0</v>
      </c>
      <c r="U278" s="65"/>
      <c r="V278" s="65"/>
      <c r="W278" s="65"/>
      <c r="X278" s="65"/>
      <c r="Y278" s="65"/>
      <c r="Z278" s="65"/>
      <c r="AA278" s="65"/>
      <c r="AB278" s="65"/>
      <c r="AC278" s="65"/>
      <c r="AD278" s="65"/>
      <c r="AE278" s="65"/>
      <c r="AR278" s="220" t="s">
        <v>292</v>
      </c>
      <c r="AT278" s="220" t="s">
        <v>198</v>
      </c>
      <c r="AU278" s="220" t="s">
        <v>84</v>
      </c>
      <c r="AY278" s="48" t="s">
        <v>144</v>
      </c>
      <c r="BE278" s="221">
        <f>IF(N278="základní",J278,0)</f>
        <v>0</v>
      </c>
      <c r="BF278" s="221">
        <f>IF(N278="snížená",J278,0)</f>
        <v>0</v>
      </c>
      <c r="BG278" s="221">
        <f>IF(N278="zákl. přenesená",J278,0)</f>
        <v>0</v>
      </c>
      <c r="BH278" s="221">
        <f>IF(N278="sníž. přenesená",J278,0)</f>
        <v>0</v>
      </c>
      <c r="BI278" s="221">
        <f>IF(N278="nulová",J278,0)</f>
        <v>0</v>
      </c>
      <c r="BJ278" s="48" t="s">
        <v>82</v>
      </c>
      <c r="BK278" s="221">
        <f>ROUND(I278*H278,2)</f>
        <v>0</v>
      </c>
      <c r="BL278" s="48" t="s">
        <v>222</v>
      </c>
      <c r="BM278" s="220" t="s">
        <v>559</v>
      </c>
    </row>
    <row r="279" spans="1:65" s="71" customFormat="1" ht="49.05" customHeight="1">
      <c r="A279" s="65"/>
      <c r="B279" s="66"/>
      <c r="C279" s="210" t="s">
        <v>560</v>
      </c>
      <c r="D279" s="210" t="s">
        <v>146</v>
      </c>
      <c r="E279" s="211" t="s">
        <v>561</v>
      </c>
      <c r="F279" s="212" t="s">
        <v>562</v>
      </c>
      <c r="G279" s="213" t="s">
        <v>181</v>
      </c>
      <c r="H279" s="214">
        <v>0.52100000000000002</v>
      </c>
      <c r="I279" s="25"/>
      <c r="J279" s="215">
        <f>ROUND(I279*H279,2)</f>
        <v>0</v>
      </c>
      <c r="K279" s="212" t="s">
        <v>150</v>
      </c>
      <c r="L279" s="66"/>
      <c r="M279" s="216" t="s">
        <v>1</v>
      </c>
      <c r="N279" s="217" t="s">
        <v>39</v>
      </c>
      <c r="O279" s="107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65"/>
      <c r="V279" s="65"/>
      <c r="W279" s="65"/>
      <c r="X279" s="65"/>
      <c r="Y279" s="65"/>
      <c r="Z279" s="65"/>
      <c r="AA279" s="65"/>
      <c r="AB279" s="65"/>
      <c r="AC279" s="65"/>
      <c r="AD279" s="65"/>
      <c r="AE279" s="65"/>
      <c r="AR279" s="220" t="s">
        <v>222</v>
      </c>
      <c r="AT279" s="220" t="s">
        <v>146</v>
      </c>
      <c r="AU279" s="220" t="s">
        <v>84</v>
      </c>
      <c r="AY279" s="48" t="s">
        <v>144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48" t="s">
        <v>82</v>
      </c>
      <c r="BK279" s="221">
        <f>ROUND(I279*H279,2)</f>
        <v>0</v>
      </c>
      <c r="BL279" s="48" t="s">
        <v>222</v>
      </c>
      <c r="BM279" s="220" t="s">
        <v>563</v>
      </c>
    </row>
    <row r="280" spans="1:65" s="197" customFormat="1" ht="22.8" customHeight="1">
      <c r="B280" s="198"/>
      <c r="D280" s="199" t="s">
        <v>73</v>
      </c>
      <c r="E280" s="208" t="s">
        <v>564</v>
      </c>
      <c r="F280" s="208" t="s">
        <v>565</v>
      </c>
      <c r="I280" s="24"/>
      <c r="J280" s="209">
        <f>BK280</f>
        <v>0</v>
      </c>
      <c r="L280" s="198"/>
      <c r="M280" s="202"/>
      <c r="N280" s="203"/>
      <c r="O280" s="203"/>
      <c r="P280" s="204">
        <f>P281</f>
        <v>0</v>
      </c>
      <c r="Q280" s="203"/>
      <c r="R280" s="204">
        <f>R281</f>
        <v>7.539999999999999E-3</v>
      </c>
      <c r="S280" s="203"/>
      <c r="T280" s="205">
        <f>T281</f>
        <v>0</v>
      </c>
      <c r="AR280" s="199" t="s">
        <v>84</v>
      </c>
      <c r="AT280" s="206" t="s">
        <v>73</v>
      </c>
      <c r="AU280" s="206" t="s">
        <v>82</v>
      </c>
      <c r="AY280" s="199" t="s">
        <v>144</v>
      </c>
      <c r="BK280" s="207">
        <f>BK281</f>
        <v>0</v>
      </c>
    </row>
    <row r="281" spans="1:65" s="71" customFormat="1" ht="37.799999999999997" customHeight="1">
      <c r="A281" s="65"/>
      <c r="B281" s="66"/>
      <c r="C281" s="210" t="s">
        <v>566</v>
      </c>
      <c r="D281" s="210" t="s">
        <v>146</v>
      </c>
      <c r="E281" s="211" t="s">
        <v>567</v>
      </c>
      <c r="F281" s="212" t="s">
        <v>568</v>
      </c>
      <c r="G281" s="213" t="s">
        <v>206</v>
      </c>
      <c r="H281" s="214">
        <v>29</v>
      </c>
      <c r="I281" s="25"/>
      <c r="J281" s="215">
        <f>ROUND(I281*H281,2)</f>
        <v>0</v>
      </c>
      <c r="K281" s="212" t="s">
        <v>150</v>
      </c>
      <c r="L281" s="66"/>
      <c r="M281" s="216" t="s">
        <v>1</v>
      </c>
      <c r="N281" s="217" t="s">
        <v>39</v>
      </c>
      <c r="O281" s="107"/>
      <c r="P281" s="218">
        <f>O281*H281</f>
        <v>0</v>
      </c>
      <c r="Q281" s="218">
        <v>2.5999999999999998E-4</v>
      </c>
      <c r="R281" s="218">
        <f>Q281*H281</f>
        <v>7.539999999999999E-3</v>
      </c>
      <c r="S281" s="218">
        <v>0</v>
      </c>
      <c r="T281" s="219">
        <f>S281*H281</f>
        <v>0</v>
      </c>
      <c r="U281" s="65"/>
      <c r="V281" s="65"/>
      <c r="W281" s="65"/>
      <c r="X281" s="65"/>
      <c r="Y281" s="65"/>
      <c r="Z281" s="65"/>
      <c r="AA281" s="65"/>
      <c r="AB281" s="65"/>
      <c r="AC281" s="65"/>
      <c r="AD281" s="65"/>
      <c r="AE281" s="65"/>
      <c r="AR281" s="220" t="s">
        <v>222</v>
      </c>
      <c r="AT281" s="220" t="s">
        <v>146</v>
      </c>
      <c r="AU281" s="220" t="s">
        <v>84</v>
      </c>
      <c r="AY281" s="48" t="s">
        <v>144</v>
      </c>
      <c r="BE281" s="221">
        <f>IF(N281="základní",J281,0)</f>
        <v>0</v>
      </c>
      <c r="BF281" s="221">
        <f>IF(N281="snížená",J281,0)</f>
        <v>0</v>
      </c>
      <c r="BG281" s="221">
        <f>IF(N281="zákl. přenesená",J281,0)</f>
        <v>0</v>
      </c>
      <c r="BH281" s="221">
        <f>IF(N281="sníž. přenesená",J281,0)</f>
        <v>0</v>
      </c>
      <c r="BI281" s="221">
        <f>IF(N281="nulová",J281,0)</f>
        <v>0</v>
      </c>
      <c r="BJ281" s="48" t="s">
        <v>82</v>
      </c>
      <c r="BK281" s="221">
        <f>ROUND(I281*H281,2)</f>
        <v>0</v>
      </c>
      <c r="BL281" s="48" t="s">
        <v>222</v>
      </c>
      <c r="BM281" s="220" t="s">
        <v>569</v>
      </c>
    </row>
    <row r="282" spans="1:65" s="197" customFormat="1" ht="25.95" customHeight="1">
      <c r="B282" s="198"/>
      <c r="D282" s="199" t="s">
        <v>73</v>
      </c>
      <c r="E282" s="200" t="s">
        <v>570</v>
      </c>
      <c r="F282" s="200" t="s">
        <v>571</v>
      </c>
      <c r="I282" s="24"/>
      <c r="J282" s="201">
        <f>BK282</f>
        <v>0</v>
      </c>
      <c r="L282" s="198"/>
      <c r="M282" s="202"/>
      <c r="N282" s="203"/>
      <c r="O282" s="203"/>
      <c r="P282" s="204">
        <f>P283</f>
        <v>0</v>
      </c>
      <c r="Q282" s="203"/>
      <c r="R282" s="204">
        <f>R283</f>
        <v>0</v>
      </c>
      <c r="S282" s="203"/>
      <c r="T282" s="205">
        <f>T283</f>
        <v>0</v>
      </c>
      <c r="AR282" s="199" t="s">
        <v>151</v>
      </c>
      <c r="AT282" s="206" t="s">
        <v>73</v>
      </c>
      <c r="AU282" s="206" t="s">
        <v>74</v>
      </c>
      <c r="AY282" s="199" t="s">
        <v>144</v>
      </c>
      <c r="BK282" s="207">
        <f>BK283</f>
        <v>0</v>
      </c>
    </row>
    <row r="283" spans="1:65" s="71" customFormat="1" ht="37.799999999999997" customHeight="1">
      <c r="A283" s="65"/>
      <c r="B283" s="66"/>
      <c r="C283" s="210" t="s">
        <v>572</v>
      </c>
      <c r="D283" s="210" t="s">
        <v>146</v>
      </c>
      <c r="E283" s="211" t="s">
        <v>573</v>
      </c>
      <c r="F283" s="212" t="s">
        <v>574</v>
      </c>
      <c r="G283" s="213" t="s">
        <v>575</v>
      </c>
      <c r="H283" s="214">
        <v>40</v>
      </c>
      <c r="I283" s="25"/>
      <c r="J283" s="215">
        <f>ROUND(I283*H283,2)</f>
        <v>0</v>
      </c>
      <c r="K283" s="212" t="s">
        <v>150</v>
      </c>
      <c r="L283" s="66"/>
      <c r="M283" s="216" t="s">
        <v>1</v>
      </c>
      <c r="N283" s="217" t="s">
        <v>39</v>
      </c>
      <c r="O283" s="107"/>
      <c r="P283" s="218">
        <f>O283*H283</f>
        <v>0</v>
      </c>
      <c r="Q283" s="218">
        <v>0</v>
      </c>
      <c r="R283" s="218">
        <f>Q283*H283</f>
        <v>0</v>
      </c>
      <c r="S283" s="218">
        <v>0</v>
      </c>
      <c r="T283" s="219">
        <f>S283*H283</f>
        <v>0</v>
      </c>
      <c r="U283" s="65"/>
      <c r="V283" s="65"/>
      <c r="W283" s="65"/>
      <c r="X283" s="65"/>
      <c r="Y283" s="65"/>
      <c r="Z283" s="65"/>
      <c r="AA283" s="65"/>
      <c r="AB283" s="65"/>
      <c r="AC283" s="65"/>
      <c r="AD283" s="65"/>
      <c r="AE283" s="65"/>
      <c r="AR283" s="220" t="s">
        <v>576</v>
      </c>
      <c r="AT283" s="220" t="s">
        <v>146</v>
      </c>
      <c r="AU283" s="220" t="s">
        <v>82</v>
      </c>
      <c r="AY283" s="48" t="s">
        <v>144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48" t="s">
        <v>82</v>
      </c>
      <c r="BK283" s="221">
        <f>ROUND(I283*H283,2)</f>
        <v>0</v>
      </c>
      <c r="BL283" s="48" t="s">
        <v>576</v>
      </c>
      <c r="BM283" s="220" t="s">
        <v>577</v>
      </c>
    </row>
    <row r="284" spans="1:65" s="197" customFormat="1" ht="25.95" customHeight="1">
      <c r="B284" s="198"/>
      <c r="D284" s="199" t="s">
        <v>73</v>
      </c>
      <c r="E284" s="200" t="s">
        <v>578</v>
      </c>
      <c r="F284" s="200" t="s">
        <v>579</v>
      </c>
      <c r="I284" s="24"/>
      <c r="J284" s="201">
        <f>BK284</f>
        <v>0</v>
      </c>
      <c r="L284" s="198"/>
      <c r="M284" s="202"/>
      <c r="N284" s="203"/>
      <c r="O284" s="203"/>
      <c r="P284" s="204">
        <f>P285</f>
        <v>0</v>
      </c>
      <c r="Q284" s="203"/>
      <c r="R284" s="204">
        <f>R285</f>
        <v>0</v>
      </c>
      <c r="S284" s="203"/>
      <c r="T284" s="205">
        <f>T285</f>
        <v>0</v>
      </c>
      <c r="AR284" s="199" t="s">
        <v>169</v>
      </c>
      <c r="AT284" s="206" t="s">
        <v>73</v>
      </c>
      <c r="AU284" s="206" t="s">
        <v>74</v>
      </c>
      <c r="AY284" s="199" t="s">
        <v>144</v>
      </c>
      <c r="BK284" s="207">
        <f>BK285</f>
        <v>0</v>
      </c>
    </row>
    <row r="285" spans="1:65" s="197" customFormat="1" ht="22.8" customHeight="1">
      <c r="B285" s="198"/>
      <c r="D285" s="199" t="s">
        <v>73</v>
      </c>
      <c r="E285" s="208" t="s">
        <v>580</v>
      </c>
      <c r="F285" s="208" t="s">
        <v>581</v>
      </c>
      <c r="I285" s="24"/>
      <c r="J285" s="209">
        <f>BK285</f>
        <v>0</v>
      </c>
      <c r="L285" s="198"/>
      <c r="M285" s="202"/>
      <c r="N285" s="203"/>
      <c r="O285" s="203"/>
      <c r="P285" s="204">
        <f>P286</f>
        <v>0</v>
      </c>
      <c r="Q285" s="203"/>
      <c r="R285" s="204">
        <f>R286</f>
        <v>0</v>
      </c>
      <c r="S285" s="203"/>
      <c r="T285" s="205">
        <f>T286</f>
        <v>0</v>
      </c>
      <c r="AR285" s="199" t="s">
        <v>169</v>
      </c>
      <c r="AT285" s="206" t="s">
        <v>73</v>
      </c>
      <c r="AU285" s="206" t="s">
        <v>82</v>
      </c>
      <c r="AY285" s="199" t="s">
        <v>144</v>
      </c>
      <c r="BK285" s="207">
        <f>BK286</f>
        <v>0</v>
      </c>
    </row>
    <row r="286" spans="1:65" s="71" customFormat="1" ht="16.5" customHeight="1">
      <c r="A286" s="65"/>
      <c r="B286" s="66"/>
      <c r="C286" s="210" t="s">
        <v>582</v>
      </c>
      <c r="D286" s="210" t="s">
        <v>146</v>
      </c>
      <c r="E286" s="211" t="s">
        <v>583</v>
      </c>
      <c r="F286" s="212" t="s">
        <v>584</v>
      </c>
      <c r="G286" s="213" t="s">
        <v>263</v>
      </c>
      <c r="H286" s="214">
        <v>1</v>
      </c>
      <c r="I286" s="25"/>
      <c r="J286" s="215">
        <f>ROUND(I286*H286,2)</f>
        <v>0</v>
      </c>
      <c r="K286" s="212" t="s">
        <v>150</v>
      </c>
      <c r="L286" s="66"/>
      <c r="M286" s="258" t="s">
        <v>1</v>
      </c>
      <c r="N286" s="259" t="s">
        <v>39</v>
      </c>
      <c r="O286" s="260"/>
      <c r="P286" s="261">
        <f>O286*H286</f>
        <v>0</v>
      </c>
      <c r="Q286" s="261">
        <v>0</v>
      </c>
      <c r="R286" s="261">
        <f>Q286*H286</f>
        <v>0</v>
      </c>
      <c r="S286" s="261">
        <v>0</v>
      </c>
      <c r="T286" s="262">
        <f>S286*H286</f>
        <v>0</v>
      </c>
      <c r="U286" s="65"/>
      <c r="V286" s="65"/>
      <c r="W286" s="65"/>
      <c r="X286" s="65"/>
      <c r="Y286" s="65"/>
      <c r="Z286" s="65"/>
      <c r="AA286" s="65"/>
      <c r="AB286" s="65"/>
      <c r="AC286" s="65"/>
      <c r="AD286" s="65"/>
      <c r="AE286" s="65"/>
      <c r="AR286" s="220" t="s">
        <v>585</v>
      </c>
      <c r="AT286" s="220" t="s">
        <v>146</v>
      </c>
      <c r="AU286" s="220" t="s">
        <v>84</v>
      </c>
      <c r="AY286" s="48" t="s">
        <v>144</v>
      </c>
      <c r="BE286" s="221">
        <f>IF(N286="základní",J286,0)</f>
        <v>0</v>
      </c>
      <c r="BF286" s="221">
        <f>IF(N286="snížená",J286,0)</f>
        <v>0</v>
      </c>
      <c r="BG286" s="221">
        <f>IF(N286="zákl. přenesená",J286,0)</f>
        <v>0</v>
      </c>
      <c r="BH286" s="221">
        <f>IF(N286="sníž. přenesená",J286,0)</f>
        <v>0</v>
      </c>
      <c r="BI286" s="221">
        <f>IF(N286="nulová",J286,0)</f>
        <v>0</v>
      </c>
      <c r="BJ286" s="48" t="s">
        <v>82</v>
      </c>
      <c r="BK286" s="221">
        <f>ROUND(I286*H286,2)</f>
        <v>0</v>
      </c>
      <c r="BL286" s="48" t="s">
        <v>585</v>
      </c>
      <c r="BM286" s="220" t="s">
        <v>586</v>
      </c>
    </row>
    <row r="287" spans="1:65" s="71" customFormat="1" ht="6.9" customHeight="1">
      <c r="A287" s="65"/>
      <c r="B287" s="88"/>
      <c r="C287" s="89"/>
      <c r="D287" s="89"/>
      <c r="E287" s="89"/>
      <c r="F287" s="89"/>
      <c r="G287" s="89"/>
      <c r="H287" s="89"/>
      <c r="I287" s="89"/>
      <c r="J287" s="89"/>
      <c r="K287" s="89"/>
      <c r="L287" s="66"/>
      <c r="M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65"/>
      <c r="AB287" s="65"/>
      <c r="AC287" s="65"/>
      <c r="AD287" s="65"/>
      <c r="AE287" s="65"/>
    </row>
  </sheetData>
  <sheetProtection algorithmName="SHA-512" hashValue="7tRLy/nB74l1WVIKTpzfIPpW0bttXFj4e4ci0A2TPlUZJ2764FLreq694OML7+bSm27M3aviGzPadoo5QjHAYw==" saltValue="5miqJVPehvxlarJ4DwuL6g==" spinCount="100000" sheet="1" objects="1" scenarios="1"/>
  <autoFilter ref="C136:K286" xr:uid="{00000000-0009-0000-0000-000001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7"/>
  <sheetViews>
    <sheetView showGridLines="0" topLeftCell="A43" workbookViewId="0">
      <selection activeCell="F55" sqref="F55"/>
    </sheetView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5"/>
      <c r="C3" s="6"/>
      <c r="D3" s="6"/>
      <c r="E3" s="6"/>
      <c r="F3" s="6"/>
      <c r="G3" s="6"/>
      <c r="H3" s="7"/>
    </row>
    <row r="4" spans="1:8" s="1" customFormat="1" ht="24.9" customHeight="1">
      <c r="B4" s="7"/>
      <c r="C4" s="8" t="s">
        <v>587</v>
      </c>
      <c r="H4" s="7"/>
    </row>
    <row r="5" spans="1:8" s="1" customFormat="1" ht="12" customHeight="1">
      <c r="B5" s="7"/>
      <c r="C5" s="9" t="s">
        <v>13</v>
      </c>
      <c r="D5" s="42" t="s">
        <v>14</v>
      </c>
      <c r="E5" s="39"/>
      <c r="F5" s="39"/>
      <c r="H5" s="7"/>
    </row>
    <row r="6" spans="1:8" s="1" customFormat="1" ht="36.9" customHeight="1">
      <c r="B6" s="7"/>
      <c r="C6" s="10" t="s">
        <v>16</v>
      </c>
      <c r="D6" s="40" t="s">
        <v>17</v>
      </c>
      <c r="E6" s="39"/>
      <c r="F6" s="39"/>
      <c r="H6" s="7"/>
    </row>
    <row r="7" spans="1:8" s="1" customFormat="1" ht="16.5" customHeight="1">
      <c r="B7" s="7"/>
      <c r="C7" s="11" t="s">
        <v>22</v>
      </c>
      <c r="D7" s="18" t="str">
        <f>'Rekapitulace stavby'!AN8</f>
        <v>29. 4. 2024</v>
      </c>
      <c r="H7" s="7"/>
    </row>
    <row r="8" spans="1:8" s="2" customFormat="1" ht="10.8" customHeight="1">
      <c r="A8" s="14"/>
      <c r="B8" s="15"/>
      <c r="C8" s="14"/>
      <c r="D8" s="14"/>
      <c r="E8" s="14"/>
      <c r="F8" s="14"/>
      <c r="G8" s="14"/>
      <c r="H8" s="15"/>
    </row>
    <row r="9" spans="1:8" s="3" customFormat="1" ht="29.25" customHeight="1">
      <c r="A9" s="19"/>
      <c r="B9" s="20"/>
      <c r="C9" s="21" t="s">
        <v>55</v>
      </c>
      <c r="D9" s="22" t="s">
        <v>56</v>
      </c>
      <c r="E9" s="22" t="s">
        <v>131</v>
      </c>
      <c r="F9" s="23" t="s">
        <v>588</v>
      </c>
      <c r="G9" s="19"/>
      <c r="H9" s="20"/>
    </row>
    <row r="10" spans="1:8" s="2" customFormat="1" ht="26.4" customHeight="1">
      <c r="A10" s="14"/>
      <c r="B10" s="15"/>
      <c r="C10" s="31" t="s">
        <v>589</v>
      </c>
      <c r="D10" s="31" t="s">
        <v>80</v>
      </c>
      <c r="E10" s="14"/>
      <c r="F10" s="14"/>
      <c r="G10" s="14"/>
      <c r="H10" s="15"/>
    </row>
    <row r="11" spans="1:8" s="2" customFormat="1" ht="16.8" customHeight="1">
      <c r="A11" s="14"/>
      <c r="B11" s="15"/>
      <c r="C11" s="32" t="s">
        <v>90</v>
      </c>
      <c r="D11" s="33" t="s">
        <v>1</v>
      </c>
      <c r="E11" s="34" t="s">
        <v>1</v>
      </c>
      <c r="F11" s="35">
        <v>4.4000000000000004</v>
      </c>
      <c r="G11" s="14"/>
      <c r="H11" s="15"/>
    </row>
    <row r="12" spans="1:8" s="2" customFormat="1" ht="16.8" customHeight="1">
      <c r="A12" s="14"/>
      <c r="B12" s="15"/>
      <c r="C12" s="36" t="s">
        <v>90</v>
      </c>
      <c r="D12" s="36" t="s">
        <v>91</v>
      </c>
      <c r="E12" s="4" t="s">
        <v>1</v>
      </c>
      <c r="F12" s="37">
        <v>4.4000000000000004</v>
      </c>
      <c r="G12" s="14"/>
      <c r="H12" s="15"/>
    </row>
    <row r="13" spans="1:8" s="2" customFormat="1" ht="16.8" customHeight="1">
      <c r="A13" s="14"/>
      <c r="B13" s="15"/>
      <c r="C13" s="38" t="s">
        <v>590</v>
      </c>
      <c r="D13" s="14"/>
      <c r="E13" s="14"/>
      <c r="F13" s="14"/>
      <c r="G13" s="14"/>
      <c r="H13" s="15"/>
    </row>
    <row r="14" spans="1:8" s="2" customFormat="1" ht="16.8" customHeight="1">
      <c r="A14" s="14"/>
      <c r="B14" s="15"/>
      <c r="C14" s="36" t="s">
        <v>210</v>
      </c>
      <c r="D14" s="36" t="s">
        <v>591</v>
      </c>
      <c r="E14" s="4" t="s">
        <v>149</v>
      </c>
      <c r="F14" s="37">
        <v>4.4000000000000004</v>
      </c>
      <c r="G14" s="14"/>
      <c r="H14" s="15"/>
    </row>
    <row r="15" spans="1:8" s="2" customFormat="1" ht="16.8" customHeight="1">
      <c r="A15" s="14"/>
      <c r="B15" s="15"/>
      <c r="C15" s="36" t="s">
        <v>189</v>
      </c>
      <c r="D15" s="36" t="s">
        <v>592</v>
      </c>
      <c r="E15" s="4" t="s">
        <v>149</v>
      </c>
      <c r="F15" s="37">
        <v>32.9</v>
      </c>
      <c r="G15" s="14"/>
      <c r="H15" s="15"/>
    </row>
    <row r="16" spans="1:8" s="2" customFormat="1" ht="16.8" customHeight="1">
      <c r="A16" s="14"/>
      <c r="B16" s="15"/>
      <c r="C16" s="32" t="s">
        <v>94</v>
      </c>
      <c r="D16" s="33" t="s">
        <v>1</v>
      </c>
      <c r="E16" s="34" t="s">
        <v>1</v>
      </c>
      <c r="F16" s="35">
        <v>10.1</v>
      </c>
      <c r="G16" s="14"/>
      <c r="H16" s="15"/>
    </row>
    <row r="17" spans="1:8" s="2" customFormat="1" ht="16.8" customHeight="1">
      <c r="A17" s="14"/>
      <c r="B17" s="15"/>
      <c r="C17" s="36" t="s">
        <v>94</v>
      </c>
      <c r="D17" s="36" t="s">
        <v>95</v>
      </c>
      <c r="E17" s="4" t="s">
        <v>1</v>
      </c>
      <c r="F17" s="37">
        <v>10.1</v>
      </c>
      <c r="G17" s="14"/>
      <c r="H17" s="15"/>
    </row>
    <row r="18" spans="1:8" s="2" customFormat="1" ht="16.8" customHeight="1">
      <c r="A18" s="14"/>
      <c r="B18" s="15"/>
      <c r="C18" s="38" t="s">
        <v>590</v>
      </c>
      <c r="D18" s="14"/>
      <c r="E18" s="14"/>
      <c r="F18" s="14"/>
      <c r="G18" s="14"/>
      <c r="H18" s="15"/>
    </row>
    <row r="19" spans="1:8" s="2" customFormat="1" ht="20.399999999999999">
      <c r="A19" s="14"/>
      <c r="B19" s="15"/>
      <c r="C19" s="36" t="s">
        <v>147</v>
      </c>
      <c r="D19" s="36" t="s">
        <v>593</v>
      </c>
      <c r="E19" s="4" t="s">
        <v>149</v>
      </c>
      <c r="F19" s="37">
        <v>10.1</v>
      </c>
      <c r="G19" s="14"/>
      <c r="H19" s="15"/>
    </row>
    <row r="20" spans="1:8" s="2" customFormat="1" ht="20.399999999999999">
      <c r="A20" s="14"/>
      <c r="B20" s="15"/>
      <c r="C20" s="36" t="s">
        <v>164</v>
      </c>
      <c r="D20" s="36" t="s">
        <v>594</v>
      </c>
      <c r="E20" s="4" t="s">
        <v>149</v>
      </c>
      <c r="F20" s="37">
        <v>17.7</v>
      </c>
      <c r="G20" s="14"/>
      <c r="H20" s="15"/>
    </row>
    <row r="21" spans="1:8" s="2" customFormat="1" ht="16.8" customHeight="1">
      <c r="A21" s="14"/>
      <c r="B21" s="15"/>
      <c r="C21" s="36" t="s">
        <v>189</v>
      </c>
      <c r="D21" s="36" t="s">
        <v>592</v>
      </c>
      <c r="E21" s="4" t="s">
        <v>149</v>
      </c>
      <c r="F21" s="37">
        <v>32.9</v>
      </c>
      <c r="G21" s="14"/>
      <c r="H21" s="15"/>
    </row>
    <row r="22" spans="1:8" s="2" customFormat="1" ht="16.8" customHeight="1">
      <c r="A22" s="14"/>
      <c r="B22" s="15"/>
      <c r="C22" s="32" t="s">
        <v>96</v>
      </c>
      <c r="D22" s="33" t="s">
        <v>1</v>
      </c>
      <c r="E22" s="34" t="s">
        <v>1</v>
      </c>
      <c r="F22" s="35">
        <v>40.5</v>
      </c>
      <c r="G22" s="14"/>
      <c r="H22" s="15"/>
    </row>
    <row r="23" spans="1:8" s="2" customFormat="1" ht="16.8" customHeight="1">
      <c r="A23" s="14"/>
      <c r="B23" s="15"/>
      <c r="C23" s="36" t="s">
        <v>96</v>
      </c>
      <c r="D23" s="36" t="s">
        <v>97</v>
      </c>
      <c r="E23" s="4" t="s">
        <v>1</v>
      </c>
      <c r="F23" s="37">
        <v>40.5</v>
      </c>
      <c r="G23" s="14"/>
      <c r="H23" s="15"/>
    </row>
    <row r="24" spans="1:8" s="2" customFormat="1" ht="16.8" customHeight="1">
      <c r="A24" s="14"/>
      <c r="B24" s="15"/>
      <c r="C24" s="38" t="s">
        <v>590</v>
      </c>
      <c r="D24" s="14"/>
      <c r="E24" s="14"/>
      <c r="F24" s="14"/>
      <c r="G24" s="14"/>
      <c r="H24" s="15"/>
    </row>
    <row r="25" spans="1:8" s="2" customFormat="1" ht="20.399999999999999">
      <c r="A25" s="14"/>
      <c r="B25" s="15"/>
      <c r="C25" s="36" t="s">
        <v>154</v>
      </c>
      <c r="D25" s="36" t="s">
        <v>595</v>
      </c>
      <c r="E25" s="4" t="s">
        <v>149</v>
      </c>
      <c r="F25" s="37">
        <v>40.5</v>
      </c>
      <c r="G25" s="14"/>
      <c r="H25" s="15"/>
    </row>
    <row r="26" spans="1:8" s="2" customFormat="1" ht="20.399999999999999">
      <c r="A26" s="14"/>
      <c r="B26" s="15"/>
      <c r="C26" s="36" t="s">
        <v>164</v>
      </c>
      <c r="D26" s="36" t="s">
        <v>594</v>
      </c>
      <c r="E26" s="4" t="s">
        <v>149</v>
      </c>
      <c r="F26" s="37">
        <v>17.7</v>
      </c>
      <c r="G26" s="14"/>
      <c r="H26" s="15"/>
    </row>
    <row r="27" spans="1:8" s="2" customFormat="1" ht="16.8" customHeight="1">
      <c r="A27" s="14"/>
      <c r="B27" s="15"/>
      <c r="C27" s="36" t="s">
        <v>189</v>
      </c>
      <c r="D27" s="36" t="s">
        <v>592</v>
      </c>
      <c r="E27" s="4" t="s">
        <v>149</v>
      </c>
      <c r="F27" s="37">
        <v>32.9</v>
      </c>
      <c r="G27" s="14"/>
      <c r="H27" s="15"/>
    </row>
    <row r="28" spans="1:8" s="2" customFormat="1" ht="16.8" customHeight="1">
      <c r="A28" s="14"/>
      <c r="B28" s="15"/>
      <c r="C28" s="32" t="s">
        <v>92</v>
      </c>
      <c r="D28" s="33" t="s">
        <v>1</v>
      </c>
      <c r="E28" s="34" t="s">
        <v>1</v>
      </c>
      <c r="F28" s="35">
        <v>13.3</v>
      </c>
      <c r="G28" s="14"/>
      <c r="H28" s="15"/>
    </row>
    <row r="29" spans="1:8" s="2" customFormat="1" ht="16.8" customHeight="1">
      <c r="A29" s="14"/>
      <c r="B29" s="15"/>
      <c r="C29" s="36" t="s">
        <v>92</v>
      </c>
      <c r="D29" s="36" t="s">
        <v>93</v>
      </c>
      <c r="E29" s="4" t="s">
        <v>1</v>
      </c>
      <c r="F29" s="37">
        <v>13.3</v>
      </c>
      <c r="G29" s="14"/>
      <c r="H29" s="15"/>
    </row>
    <row r="30" spans="1:8" s="2" customFormat="1" ht="16.8" customHeight="1">
      <c r="A30" s="14"/>
      <c r="B30" s="15"/>
      <c r="C30" s="38" t="s">
        <v>590</v>
      </c>
      <c r="D30" s="14"/>
      <c r="E30" s="14"/>
      <c r="F30" s="14"/>
      <c r="G30" s="14"/>
      <c r="H30" s="15"/>
    </row>
    <row r="31" spans="1:8" s="2" customFormat="1" ht="16.8" customHeight="1">
      <c r="A31" s="14"/>
      <c r="B31" s="15"/>
      <c r="C31" s="36" t="s">
        <v>194</v>
      </c>
      <c r="D31" s="36" t="s">
        <v>596</v>
      </c>
      <c r="E31" s="4" t="s">
        <v>149</v>
      </c>
      <c r="F31" s="37">
        <v>13.3</v>
      </c>
      <c r="G31" s="14"/>
      <c r="H31" s="15"/>
    </row>
    <row r="32" spans="1:8" s="2" customFormat="1" ht="16.8" customHeight="1">
      <c r="A32" s="14"/>
      <c r="B32" s="15"/>
      <c r="C32" s="36" t="s">
        <v>189</v>
      </c>
      <c r="D32" s="36" t="s">
        <v>592</v>
      </c>
      <c r="E32" s="4" t="s">
        <v>149</v>
      </c>
      <c r="F32" s="37">
        <v>32.9</v>
      </c>
      <c r="G32" s="14"/>
      <c r="H32" s="15"/>
    </row>
    <row r="33" spans="1:8" s="2" customFormat="1" ht="16.8" customHeight="1">
      <c r="A33" s="14"/>
      <c r="B33" s="15"/>
      <c r="C33" s="36" t="s">
        <v>199</v>
      </c>
      <c r="D33" s="36" t="s">
        <v>200</v>
      </c>
      <c r="E33" s="4" t="s">
        <v>181</v>
      </c>
      <c r="F33" s="37">
        <v>26.6</v>
      </c>
      <c r="G33" s="14"/>
      <c r="H33" s="15"/>
    </row>
    <row r="34" spans="1:8" s="2" customFormat="1" ht="16.8" customHeight="1">
      <c r="A34" s="14"/>
      <c r="B34" s="15"/>
      <c r="C34" s="32" t="s">
        <v>99</v>
      </c>
      <c r="D34" s="33" t="s">
        <v>1</v>
      </c>
      <c r="E34" s="34" t="s">
        <v>1</v>
      </c>
      <c r="F34" s="35">
        <v>8.26</v>
      </c>
      <c r="G34" s="14"/>
      <c r="H34" s="15"/>
    </row>
    <row r="35" spans="1:8" s="2" customFormat="1" ht="16.8" customHeight="1">
      <c r="A35" s="14"/>
      <c r="B35" s="15"/>
      <c r="C35" s="36" t="s">
        <v>99</v>
      </c>
      <c r="D35" s="36" t="s">
        <v>251</v>
      </c>
      <c r="E35" s="4" t="s">
        <v>1</v>
      </c>
      <c r="F35" s="37">
        <v>8.26</v>
      </c>
      <c r="G35" s="14"/>
      <c r="H35" s="15"/>
    </row>
    <row r="36" spans="1:8" s="2" customFormat="1" ht="16.8" customHeight="1">
      <c r="A36" s="14"/>
      <c r="B36" s="15"/>
      <c r="C36" s="38" t="s">
        <v>590</v>
      </c>
      <c r="D36" s="14"/>
      <c r="E36" s="14"/>
      <c r="F36" s="14"/>
      <c r="G36" s="14"/>
      <c r="H36" s="15"/>
    </row>
    <row r="37" spans="1:8" s="2" customFormat="1" ht="16.8" customHeight="1">
      <c r="A37" s="14"/>
      <c r="B37" s="15"/>
      <c r="C37" s="36" t="s">
        <v>248</v>
      </c>
      <c r="D37" s="36" t="s">
        <v>597</v>
      </c>
      <c r="E37" s="4" t="s">
        <v>149</v>
      </c>
      <c r="F37" s="37">
        <v>8.26</v>
      </c>
      <c r="G37" s="14"/>
      <c r="H37" s="15"/>
    </row>
    <row r="38" spans="1:8" s="2" customFormat="1" ht="20.399999999999999">
      <c r="A38" s="14"/>
      <c r="B38" s="15"/>
      <c r="C38" s="36" t="s">
        <v>227</v>
      </c>
      <c r="D38" s="36" t="s">
        <v>598</v>
      </c>
      <c r="E38" s="4" t="s">
        <v>149</v>
      </c>
      <c r="F38" s="37">
        <v>8.26</v>
      </c>
      <c r="G38" s="14"/>
      <c r="H38" s="15"/>
    </row>
    <row r="39" spans="1:8" s="2" customFormat="1" ht="16.8" customHeight="1">
      <c r="A39" s="14"/>
      <c r="B39" s="15"/>
      <c r="C39" s="32" t="s">
        <v>85</v>
      </c>
      <c r="D39" s="33" t="s">
        <v>1</v>
      </c>
      <c r="E39" s="34" t="s">
        <v>1</v>
      </c>
      <c r="F39" s="35">
        <v>32.9</v>
      </c>
      <c r="G39" s="14"/>
      <c r="H39" s="15"/>
    </row>
    <row r="40" spans="1:8" s="2" customFormat="1" ht="16.8" customHeight="1">
      <c r="A40" s="14"/>
      <c r="B40" s="15"/>
      <c r="C40" s="36" t="s">
        <v>85</v>
      </c>
      <c r="D40" s="36" t="s">
        <v>192</v>
      </c>
      <c r="E40" s="4" t="s">
        <v>1</v>
      </c>
      <c r="F40" s="37">
        <v>32.9</v>
      </c>
      <c r="G40" s="14"/>
      <c r="H40" s="15"/>
    </row>
    <row r="41" spans="1:8" s="2" customFormat="1" ht="16.8" customHeight="1">
      <c r="A41" s="14"/>
      <c r="B41" s="15"/>
      <c r="C41" s="38" t="s">
        <v>590</v>
      </c>
      <c r="D41" s="14"/>
      <c r="E41" s="14"/>
      <c r="F41" s="14"/>
      <c r="G41" s="14"/>
      <c r="H41" s="15"/>
    </row>
    <row r="42" spans="1:8" s="2" customFormat="1" ht="16.8" customHeight="1">
      <c r="A42" s="14"/>
      <c r="B42" s="15"/>
      <c r="C42" s="36" t="s">
        <v>189</v>
      </c>
      <c r="D42" s="36" t="s">
        <v>592</v>
      </c>
      <c r="E42" s="4" t="s">
        <v>149</v>
      </c>
      <c r="F42" s="37">
        <v>32.9</v>
      </c>
      <c r="G42" s="14"/>
      <c r="H42" s="15"/>
    </row>
    <row r="43" spans="1:8" s="2" customFormat="1" ht="20.399999999999999">
      <c r="A43" s="14"/>
      <c r="B43" s="15"/>
      <c r="C43" s="36" t="s">
        <v>158</v>
      </c>
      <c r="D43" s="36" t="s">
        <v>599</v>
      </c>
      <c r="E43" s="4" t="s">
        <v>149</v>
      </c>
      <c r="F43" s="37">
        <v>65.8</v>
      </c>
      <c r="G43" s="14"/>
      <c r="H43" s="15"/>
    </row>
    <row r="44" spans="1:8" s="2" customFormat="1" ht="20.399999999999999">
      <c r="A44" s="14"/>
      <c r="B44" s="15"/>
      <c r="C44" s="36" t="s">
        <v>164</v>
      </c>
      <c r="D44" s="36" t="s">
        <v>594</v>
      </c>
      <c r="E44" s="4" t="s">
        <v>149</v>
      </c>
      <c r="F44" s="37">
        <v>17.7</v>
      </c>
      <c r="G44" s="14"/>
      <c r="H44" s="15"/>
    </row>
    <row r="45" spans="1:8" s="2" customFormat="1" ht="16.8" customHeight="1">
      <c r="A45" s="14"/>
      <c r="B45" s="15"/>
      <c r="C45" s="36" t="s">
        <v>170</v>
      </c>
      <c r="D45" s="36" t="s">
        <v>600</v>
      </c>
      <c r="E45" s="4" t="s">
        <v>149</v>
      </c>
      <c r="F45" s="37">
        <v>50.6</v>
      </c>
      <c r="G45" s="14"/>
      <c r="H45" s="15"/>
    </row>
    <row r="46" spans="1:8" s="2" customFormat="1" ht="16.8" customHeight="1">
      <c r="A46" s="14"/>
      <c r="B46" s="15"/>
      <c r="C46" s="36" t="s">
        <v>175</v>
      </c>
      <c r="D46" s="36" t="s">
        <v>601</v>
      </c>
      <c r="E46" s="4" t="s">
        <v>149</v>
      </c>
      <c r="F46" s="37">
        <v>50.6</v>
      </c>
      <c r="G46" s="14"/>
      <c r="H46" s="15"/>
    </row>
    <row r="47" spans="1:8" s="2" customFormat="1" ht="16.8" customHeight="1">
      <c r="A47" s="14"/>
      <c r="B47" s="15"/>
      <c r="C47" s="32" t="s">
        <v>87</v>
      </c>
      <c r="D47" s="33" t="s">
        <v>1</v>
      </c>
      <c r="E47" s="34" t="s">
        <v>1</v>
      </c>
      <c r="F47" s="35">
        <v>17.7</v>
      </c>
      <c r="G47" s="14"/>
      <c r="H47" s="15"/>
    </row>
    <row r="48" spans="1:8" s="2" customFormat="1" ht="16.8" customHeight="1">
      <c r="A48" s="14"/>
      <c r="B48" s="15"/>
      <c r="C48" s="36" t="s">
        <v>1</v>
      </c>
      <c r="D48" s="36" t="s">
        <v>167</v>
      </c>
      <c r="E48" s="4" t="s">
        <v>1</v>
      </c>
      <c r="F48" s="37">
        <v>0</v>
      </c>
      <c r="G48" s="14"/>
      <c r="H48" s="15"/>
    </row>
    <row r="49" spans="1:8" s="2" customFormat="1" ht="16.8" customHeight="1">
      <c r="A49" s="14"/>
      <c r="B49" s="15"/>
      <c r="C49" s="36" t="s">
        <v>87</v>
      </c>
      <c r="D49" s="36" t="s">
        <v>168</v>
      </c>
      <c r="E49" s="4" t="s">
        <v>1</v>
      </c>
      <c r="F49" s="37">
        <v>17.7</v>
      </c>
      <c r="G49" s="14"/>
      <c r="H49" s="15"/>
    </row>
    <row r="50" spans="1:8" s="2" customFormat="1" ht="16.8" customHeight="1">
      <c r="A50" s="14"/>
      <c r="B50" s="15"/>
      <c r="C50" s="38" t="s">
        <v>590</v>
      </c>
      <c r="D50" s="14"/>
      <c r="E50" s="14"/>
      <c r="F50" s="14"/>
      <c r="G50" s="14"/>
      <c r="H50" s="15"/>
    </row>
    <row r="51" spans="1:8" s="2" customFormat="1" ht="20.399999999999999">
      <c r="A51" s="14"/>
      <c r="B51" s="15"/>
      <c r="C51" s="36" t="s">
        <v>164</v>
      </c>
      <c r="D51" s="36" t="s">
        <v>594</v>
      </c>
      <c r="E51" s="4" t="s">
        <v>149</v>
      </c>
      <c r="F51" s="37">
        <v>17.7</v>
      </c>
      <c r="G51" s="14"/>
      <c r="H51" s="15"/>
    </row>
    <row r="52" spans="1:8" s="2" customFormat="1" ht="16.8" customHeight="1">
      <c r="A52" s="14"/>
      <c r="B52" s="15"/>
      <c r="C52" s="36" t="s">
        <v>170</v>
      </c>
      <c r="D52" s="36" t="s">
        <v>600</v>
      </c>
      <c r="E52" s="4" t="s">
        <v>149</v>
      </c>
      <c r="F52" s="37">
        <v>50.6</v>
      </c>
      <c r="G52" s="14"/>
      <c r="H52" s="15"/>
    </row>
    <row r="53" spans="1:8" s="2" customFormat="1" ht="16.8" customHeight="1">
      <c r="A53" s="14"/>
      <c r="B53" s="15"/>
      <c r="C53" s="36" t="s">
        <v>175</v>
      </c>
      <c r="D53" s="36" t="s">
        <v>601</v>
      </c>
      <c r="E53" s="4" t="s">
        <v>149</v>
      </c>
      <c r="F53" s="37">
        <v>50.6</v>
      </c>
      <c r="G53" s="14"/>
      <c r="H53" s="15"/>
    </row>
    <row r="54" spans="1:8" s="2" customFormat="1" ht="20.399999999999999">
      <c r="A54" s="14"/>
      <c r="B54" s="15"/>
      <c r="C54" s="36" t="s">
        <v>179</v>
      </c>
      <c r="D54" s="36" t="s">
        <v>602</v>
      </c>
      <c r="E54" s="4" t="s">
        <v>181</v>
      </c>
      <c r="F54" s="37">
        <v>35.4</v>
      </c>
      <c r="G54" s="14"/>
      <c r="H54" s="15"/>
    </row>
    <row r="55" spans="1:8" s="2" customFormat="1" ht="16.8" customHeight="1">
      <c r="A55" s="14"/>
      <c r="B55" s="15"/>
      <c r="C55" s="36" t="s">
        <v>185</v>
      </c>
      <c r="D55" s="36" t="s">
        <v>603</v>
      </c>
      <c r="E55" s="4" t="s">
        <v>149</v>
      </c>
      <c r="F55" s="37">
        <v>17.7</v>
      </c>
      <c r="G55" s="14"/>
      <c r="H55" s="15"/>
    </row>
    <row r="56" spans="1:8" s="2" customFormat="1" ht="7.35" customHeight="1">
      <c r="A56" s="14"/>
      <c r="B56" s="16"/>
      <c r="C56" s="17"/>
      <c r="D56" s="17"/>
      <c r="E56" s="17"/>
      <c r="F56" s="17"/>
      <c r="G56" s="17"/>
      <c r="H56" s="15"/>
    </row>
    <row r="57" spans="1:8" s="2" customFormat="1" ht="10.199999999999999">
      <c r="A57" s="14"/>
      <c r="B57" s="14"/>
      <c r="C57" s="14"/>
      <c r="D57" s="14"/>
      <c r="E57" s="14"/>
      <c r="F57" s="14"/>
      <c r="G57" s="14"/>
      <c r="H57" s="14"/>
    </row>
  </sheetData>
  <sheetProtection algorithmName="SHA-512" hashValue="r3UFLW4vjLh7idCVW8NoC4qylroew2kdxz+t8Bx8R0Td7UGXU3+Ep1p/LKdF5wmIMvkpub7/4sm+jNr7/42bdg==" saltValue="VbMs6lv5Pe8Q8zF2m2boog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zdravotně technické ...</vt:lpstr>
      <vt:lpstr>Seznam figur</vt:lpstr>
      <vt:lpstr>'01 - zdravotně technické ...'!Názvy_tisku</vt:lpstr>
      <vt:lpstr>'Rekapitulace stavby'!Názvy_tisku</vt:lpstr>
      <vt:lpstr>'Seznam figur'!Názvy_tisku</vt:lpstr>
      <vt:lpstr>'01 - zdravotně technické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DESKTOP-CGQ0O1C\Tomáš</dc:creator>
  <cp:lastModifiedBy>Skořepová Marcela Ing.</cp:lastModifiedBy>
  <dcterms:created xsi:type="dcterms:W3CDTF">2024-04-29T07:20:24Z</dcterms:created>
  <dcterms:modified xsi:type="dcterms:W3CDTF">2024-05-02T13:37:15Z</dcterms:modified>
</cp:coreProperties>
</file>